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filterPrivacy="1" updateLinks="never" codeName="ThisWorkbook" defaultThemeVersion="124226"/>
  <bookViews>
    <workbookView xWindow="0" yWindow="0" windowWidth="28800" windowHeight="12180" tabRatio="935" activeTab="1"/>
  </bookViews>
  <sheets>
    <sheet name="갑지" sheetId="35" r:id="rId1"/>
    <sheet name="원가계산서" sheetId="21" r:id="rId2"/>
    <sheet name="집계표" sheetId="3" r:id="rId3"/>
    <sheet name="내역서" sheetId="5" r:id="rId4"/>
    <sheet name="고재처리비" sheetId="33" r:id="rId5"/>
    <sheet name="폐기물처리비" sheetId="66" r:id="rId6"/>
    <sheet name="관급자재내역서" sheetId="53" r:id="rId7"/>
    <sheet name="일위대가목록표" sheetId="60" r:id="rId8"/>
    <sheet name="일위대가" sheetId="59" r:id="rId9"/>
    <sheet name="전기단가비교표" sheetId="34" r:id="rId10"/>
    <sheet name="1. 수배전반 철거 및 전력간선 철거 산출서" sheetId="45" r:id="rId11"/>
    <sheet name="2.특고압 및 저압 전력간선설비 산출서" sheetId="55" r:id="rId12"/>
    <sheet name="3.CABLE TRAY 설비 산출서" sheetId="56" r:id="rId13"/>
    <sheet name="4.임시전력 설비 산출서" sheetId="57" r:id="rId14"/>
    <sheet name="5.UPS설비 산출서" sheetId="61" r:id="rId15"/>
    <sheet name="고재산출서" sheetId="32" r:id="rId16"/>
    <sheet name="노임단가" sheetId="14" r:id="rId17"/>
  </sheets>
  <externalReferences>
    <externalReference r:id="rId18"/>
  </externalReferences>
  <definedNames>
    <definedName name="_xlnm.Print_Area" localSheetId="10">'1. 수배전반 철거 및 전력간선 철거 산출서'!$A$1:$X$57</definedName>
    <definedName name="_xlnm.Print_Area" localSheetId="11">'2.특고압 및 저압 전력간선설비 산출서'!$A$1:$AB$69</definedName>
    <definedName name="_xlnm.Print_Area" localSheetId="12">'3.CABLE TRAY 설비 산출서'!$A$1:$R$21</definedName>
    <definedName name="_xlnm.Print_Area" localSheetId="13">'4.임시전력 설비 산출서'!$A$1:$AD$72</definedName>
    <definedName name="_xlnm.Print_Area" localSheetId="14">'5.UPS설비 산출서'!$A$1:$O$20</definedName>
    <definedName name="_xlnm.Print_Area" localSheetId="0">갑지!$A$1:$N$17</definedName>
    <definedName name="_xlnm.Print_Area" localSheetId="15">고재산출서!$A$1:$Y$41</definedName>
    <definedName name="_xlnm.Print_Area" localSheetId="4">고재처리비!$A$1:$I$21</definedName>
    <definedName name="_xlnm.Print_Area" localSheetId="6">관급자재내역서!$A$1:$M$38</definedName>
    <definedName name="_xlnm.Print_Area" localSheetId="3">내역서!$A$1:$M$154</definedName>
    <definedName name="_xlnm.Print_Area" localSheetId="16">노임단가!$A$1:$F$51</definedName>
    <definedName name="_xlnm.Print_Area" localSheetId="1">원가계산서!$A$1:$G$36</definedName>
    <definedName name="_xlnm.Print_Area" localSheetId="8">일위대가!$A$1:$O$20</definedName>
    <definedName name="_xlnm.Print_Area" localSheetId="7">일위대가목록표!$A$1:$M$21</definedName>
    <definedName name="_xlnm.Print_Area" localSheetId="9">전기단가비교표!$A$1:$N$172</definedName>
    <definedName name="_xlnm.Print_Area" localSheetId="2">집계표!$A$1:$M$20</definedName>
    <definedName name="_xlnm.Print_Area" localSheetId="5">폐기물처리비!$A$1:$M$21</definedName>
    <definedName name="_xlnm.Print_Titles" localSheetId="10">'1. 수배전반 철거 및 전력간선 철거 산출서'!$1:$3</definedName>
    <definedName name="_xlnm.Print_Titles" localSheetId="11">'2.특고압 및 저압 전력간선설비 산출서'!$1:$3</definedName>
    <definedName name="_xlnm.Print_Titles" localSheetId="12">'3.CABLE TRAY 설비 산출서'!$1:$3</definedName>
    <definedName name="_xlnm.Print_Titles" localSheetId="13">'4.임시전력 설비 산출서'!$1:$3</definedName>
    <definedName name="_xlnm.Print_Titles" localSheetId="14">'5.UPS설비 산출서'!$1:$3</definedName>
    <definedName name="_xlnm.Print_Titles" localSheetId="15">고재산출서!$1:$1</definedName>
    <definedName name="_xlnm.Print_Titles" localSheetId="4">고재처리비!$1:$2</definedName>
    <definedName name="_xlnm.Print_Titles" localSheetId="6">관급자재내역서!$1:$2</definedName>
    <definedName name="_xlnm.Print_Titles" localSheetId="3">내역서!$1:$2</definedName>
    <definedName name="_xlnm.Print_Titles" localSheetId="8">일위대가!$1:$2</definedName>
    <definedName name="_xlnm.Print_Titles" localSheetId="7">일위대가목록표!$1:$2</definedName>
    <definedName name="_xlnm.Print_Titles" localSheetId="9">전기단가비교표!$1:$2</definedName>
    <definedName name="_xlnm.Print_Titles" localSheetId="5">폐기물처리비!$1:$2</definedName>
  </definedNames>
  <calcPr calcId="162913"/>
</workbook>
</file>

<file path=xl/calcChain.xml><?xml version="1.0" encoding="utf-8"?>
<calcChain xmlns="http://schemas.openxmlformats.org/spreadsheetml/2006/main">
  <c r="G29" i="21" l="1"/>
  <c r="E4" i="53" l="1"/>
  <c r="K5" i="53"/>
  <c r="K6" i="53"/>
  <c r="K7" i="53"/>
  <c r="K8" i="53"/>
  <c r="K9" i="53"/>
  <c r="K10" i="53"/>
  <c r="K11" i="53"/>
  <c r="K12" i="53"/>
  <c r="K13" i="53"/>
  <c r="K14" i="53"/>
  <c r="K15" i="53"/>
  <c r="K16" i="53"/>
  <c r="K17" i="53"/>
  <c r="F5" i="53"/>
  <c r="L5" i="53" s="1"/>
  <c r="F6" i="53"/>
  <c r="L6" i="53" s="1"/>
  <c r="F7" i="53"/>
  <c r="L7" i="53" s="1"/>
  <c r="F8" i="53"/>
  <c r="L8" i="53" s="1"/>
  <c r="F9" i="53"/>
  <c r="L9" i="53" s="1"/>
  <c r="F10" i="53"/>
  <c r="L10" i="53" s="1"/>
  <c r="F11" i="53"/>
  <c r="L11" i="53" s="1"/>
  <c r="F12" i="53"/>
  <c r="L12" i="53" s="1"/>
  <c r="F13" i="53"/>
  <c r="L13" i="53" s="1"/>
  <c r="F14" i="53"/>
  <c r="L14" i="53" s="1"/>
  <c r="F15" i="53"/>
  <c r="L15" i="53" s="1"/>
  <c r="F16" i="53"/>
  <c r="L16" i="53" s="1"/>
  <c r="F17" i="53"/>
  <c r="L17" i="53" s="1"/>
  <c r="I21" i="66" l="1"/>
  <c r="G21" i="66"/>
  <c r="E21" i="66"/>
  <c r="K21" i="66" s="1"/>
  <c r="E12" i="3" s="1"/>
  <c r="K12" i="3" s="1"/>
  <c r="F12" i="3" l="1"/>
  <c r="L12" i="3" s="1"/>
  <c r="N21" i="66"/>
  <c r="AD66" i="57" l="1"/>
  <c r="AC66" i="57"/>
  <c r="AB66" i="57"/>
  <c r="AA66" i="57"/>
  <c r="Z66" i="57"/>
  <c r="Y66" i="57"/>
  <c r="X66" i="57"/>
  <c r="W66" i="57"/>
  <c r="V66" i="57"/>
  <c r="U66" i="57"/>
  <c r="T66" i="57"/>
  <c r="S66" i="57"/>
  <c r="R66" i="57"/>
  <c r="Q66" i="57"/>
  <c r="P66" i="57"/>
  <c r="O66" i="57"/>
  <c r="N66" i="57"/>
  <c r="M66" i="57"/>
  <c r="L66" i="57"/>
  <c r="K66" i="57"/>
  <c r="J66" i="57"/>
  <c r="I66" i="57"/>
  <c r="H66" i="57"/>
  <c r="G66" i="57"/>
  <c r="F66" i="57"/>
  <c r="AB63" i="55"/>
  <c r="AA63" i="55"/>
  <c r="Z63" i="55"/>
  <c r="Y63" i="55"/>
  <c r="X63" i="55"/>
  <c r="W63" i="55"/>
  <c r="V63" i="55"/>
  <c r="U63" i="55"/>
  <c r="T63" i="55"/>
  <c r="S63" i="55"/>
  <c r="R63" i="55"/>
  <c r="Q63" i="55"/>
  <c r="P63" i="55"/>
  <c r="O63" i="55"/>
  <c r="C107" i="5"/>
  <c r="B107" i="5"/>
  <c r="A107" i="5"/>
  <c r="L107" i="34"/>
  <c r="M107" i="34" s="1"/>
  <c r="N65" i="57"/>
  <c r="N64" i="57"/>
  <c r="E18" i="61"/>
  <c r="E17" i="61"/>
  <c r="N16" i="61"/>
  <c r="M16" i="61"/>
  <c r="L16" i="61"/>
  <c r="K16" i="61"/>
  <c r="J16" i="61"/>
  <c r="I16" i="61"/>
  <c r="H16" i="61"/>
  <c r="G16" i="61"/>
  <c r="L14" i="61"/>
  <c r="G14" i="61"/>
  <c r="O11" i="61"/>
  <c r="O13" i="61" s="1"/>
  <c r="D146" i="5" s="1"/>
  <c r="L11" i="61"/>
  <c r="G11" i="61"/>
  <c r="G13" i="61" s="1"/>
  <c r="D138" i="5" s="1"/>
  <c r="B137" i="5"/>
  <c r="C137" i="5"/>
  <c r="B138" i="5"/>
  <c r="C138" i="5"/>
  <c r="B139" i="5"/>
  <c r="C139" i="5"/>
  <c r="B140" i="5"/>
  <c r="C140" i="5"/>
  <c r="B141" i="5"/>
  <c r="C141" i="5"/>
  <c r="B142" i="5"/>
  <c r="C142" i="5"/>
  <c r="B143" i="5"/>
  <c r="C143" i="5"/>
  <c r="B144" i="5"/>
  <c r="C144" i="5"/>
  <c r="B145" i="5"/>
  <c r="C145" i="5"/>
  <c r="B146" i="5"/>
  <c r="C146" i="5"/>
  <c r="A138" i="5"/>
  <c r="A139" i="5"/>
  <c r="A140" i="5"/>
  <c r="A141" i="5"/>
  <c r="A142" i="5"/>
  <c r="A143" i="5"/>
  <c r="A144" i="5"/>
  <c r="A145" i="5"/>
  <c r="A146" i="5"/>
  <c r="A137" i="5"/>
  <c r="I7" i="3"/>
  <c r="J7" i="3" s="1"/>
  <c r="B148" i="5"/>
  <c r="B147" i="5"/>
  <c r="A136" i="5"/>
  <c r="A7" i="3" s="1"/>
  <c r="L146" i="34"/>
  <c r="M146" i="34" s="1"/>
  <c r="L145" i="34"/>
  <c r="M145" i="34" s="1"/>
  <c r="L144" i="34"/>
  <c r="M144" i="34" s="1"/>
  <c r="L143" i="34"/>
  <c r="M143" i="34" s="1"/>
  <c r="L142" i="34"/>
  <c r="M142" i="34" s="1"/>
  <c r="L141" i="34"/>
  <c r="M141" i="34" s="1"/>
  <c r="L140" i="34"/>
  <c r="M140" i="34" s="1"/>
  <c r="L139" i="34"/>
  <c r="M139" i="34" s="1"/>
  <c r="L138" i="34"/>
  <c r="M138" i="34" s="1"/>
  <c r="E137" i="34"/>
  <c r="L137" i="34" s="1"/>
  <c r="M137" i="34" s="1"/>
  <c r="N8" i="61"/>
  <c r="I5" i="61"/>
  <c r="K5" i="61"/>
  <c r="M7" i="61"/>
  <c r="H5" i="61"/>
  <c r="J5" i="61"/>
  <c r="N5" i="57" a="1"/>
  <c r="F4" i="61"/>
  <c r="N5" i="57" l="1"/>
  <c r="N60" i="57" s="1"/>
  <c r="N67" i="57" s="1"/>
  <c r="L17" i="61"/>
  <c r="L13" i="61"/>
  <c r="D143" i="5" s="1"/>
  <c r="G17" i="61"/>
  <c r="I11" i="61"/>
  <c r="K11" i="61"/>
  <c r="J11" i="61"/>
  <c r="M11" i="61"/>
  <c r="F11" i="61"/>
  <c r="N11" i="61"/>
  <c r="H11" i="61"/>
  <c r="N69" i="57" l="1"/>
  <c r="N62" i="57"/>
  <c r="D107" i="5" s="1"/>
  <c r="N68" i="57"/>
  <c r="J18" i="61"/>
  <c r="J13" i="61"/>
  <c r="D141" i="5" s="1"/>
  <c r="K18" i="61"/>
  <c r="K13" i="61"/>
  <c r="D142" i="5" s="1"/>
  <c r="H13" i="61"/>
  <c r="D139" i="5" s="1"/>
  <c r="H18" i="61"/>
  <c r="N17" i="61"/>
  <c r="N13" i="61"/>
  <c r="D145" i="5" s="1"/>
  <c r="I18" i="61"/>
  <c r="I13" i="61"/>
  <c r="D140" i="5" s="1"/>
  <c r="F13" i="61"/>
  <c r="D137" i="5" s="1"/>
  <c r="F17" i="61"/>
  <c r="M17" i="61"/>
  <c r="M13" i="61"/>
  <c r="D144" i="5" s="1"/>
  <c r="B18" i="61" l="1"/>
  <c r="D148" i="5" s="1"/>
  <c r="B17" i="61"/>
  <c r="D147" i="5" s="1"/>
  <c r="G7" i="3" l="1"/>
  <c r="H7" i="3" s="1"/>
  <c r="N154" i="5" l="1"/>
  <c r="N63" i="55"/>
  <c r="M63" i="55"/>
  <c r="L63" i="55"/>
  <c r="K63" i="55"/>
  <c r="J63" i="55"/>
  <c r="I63" i="55"/>
  <c r="H63" i="55"/>
  <c r="G63" i="55"/>
  <c r="F63" i="55"/>
  <c r="X47" i="45"/>
  <c r="W47" i="45"/>
  <c r="V47" i="45"/>
  <c r="U47" i="45"/>
  <c r="T47" i="45"/>
  <c r="S47" i="45"/>
  <c r="R47" i="45"/>
  <c r="Q47" i="45"/>
  <c r="P47" i="45"/>
  <c r="O47" i="45"/>
  <c r="M47" i="45"/>
  <c r="L47" i="45"/>
  <c r="K47" i="45"/>
  <c r="J47" i="45"/>
  <c r="O65" i="57"/>
  <c r="O64" i="57"/>
  <c r="H65" i="57"/>
  <c r="H64" i="57"/>
  <c r="G65" i="57"/>
  <c r="G64" i="57"/>
  <c r="F65" i="57"/>
  <c r="F64" i="57"/>
  <c r="E88" i="34"/>
  <c r="E87" i="34"/>
  <c r="E85" i="34"/>
  <c r="E86" i="34"/>
  <c r="L156" i="34"/>
  <c r="M156" i="34" s="1"/>
  <c r="L155" i="34"/>
  <c r="M155" i="34" s="1"/>
  <c r="E7" i="3" l="1"/>
  <c r="L13" i="33"/>
  <c r="D13" i="33" s="1"/>
  <c r="L14" i="33"/>
  <c r="D14" i="33" s="1"/>
  <c r="L15" i="33"/>
  <c r="D15" i="33" s="1"/>
  <c r="L16" i="33"/>
  <c r="D16" i="33" s="1"/>
  <c r="L17" i="33"/>
  <c r="D17" i="33" s="1"/>
  <c r="L12" i="33"/>
  <c r="D12" i="33" s="1"/>
  <c r="F7" i="3" l="1"/>
  <c r="L7" i="3" s="1"/>
  <c r="K7" i="3"/>
  <c r="B99" i="5" l="1"/>
  <c r="C99" i="5"/>
  <c r="B100" i="5"/>
  <c r="C100" i="5"/>
  <c r="B101" i="5"/>
  <c r="C101" i="5"/>
  <c r="B102" i="5"/>
  <c r="C102" i="5"/>
  <c r="B103" i="5"/>
  <c r="C103" i="5"/>
  <c r="B104" i="5"/>
  <c r="C104" i="5"/>
  <c r="B105" i="5"/>
  <c r="C105" i="5"/>
  <c r="B106" i="5"/>
  <c r="C106" i="5"/>
  <c r="B108" i="5"/>
  <c r="C108" i="5"/>
  <c r="B109" i="5"/>
  <c r="C109" i="5"/>
  <c r="B110" i="5"/>
  <c r="C110" i="5"/>
  <c r="B111" i="5"/>
  <c r="C111" i="5"/>
  <c r="B112" i="5"/>
  <c r="C112" i="5"/>
  <c r="B113" i="5"/>
  <c r="C113" i="5"/>
  <c r="B114" i="5"/>
  <c r="C114" i="5"/>
  <c r="B115" i="5"/>
  <c r="C115" i="5"/>
  <c r="B116" i="5"/>
  <c r="C116" i="5"/>
  <c r="B117" i="5"/>
  <c r="C117" i="5"/>
  <c r="B118" i="5"/>
  <c r="C118" i="5"/>
  <c r="B119" i="5"/>
  <c r="C119" i="5"/>
  <c r="B120" i="5"/>
  <c r="C120" i="5"/>
  <c r="B121" i="5"/>
  <c r="C121" i="5"/>
  <c r="B122" i="5"/>
  <c r="C122" i="5"/>
  <c r="B123" i="5"/>
  <c r="C123" i="5"/>
  <c r="A100" i="5"/>
  <c r="A101" i="5"/>
  <c r="A102" i="5"/>
  <c r="A103" i="5"/>
  <c r="A104" i="5"/>
  <c r="A105" i="5"/>
  <c r="A106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99" i="5"/>
  <c r="A98" i="5"/>
  <c r="B80" i="5"/>
  <c r="C80" i="5"/>
  <c r="B81" i="5"/>
  <c r="C81" i="5"/>
  <c r="B82" i="5"/>
  <c r="C82" i="5"/>
  <c r="B83" i="5"/>
  <c r="C83" i="5"/>
  <c r="B84" i="5"/>
  <c r="C84" i="5"/>
  <c r="B85" i="5"/>
  <c r="C85" i="5"/>
  <c r="B86" i="5"/>
  <c r="C86" i="5"/>
  <c r="B87" i="5"/>
  <c r="C87" i="5"/>
  <c r="B88" i="5"/>
  <c r="C88" i="5"/>
  <c r="B89" i="5"/>
  <c r="C89" i="5"/>
  <c r="B90" i="5"/>
  <c r="C90" i="5"/>
  <c r="B91" i="5"/>
  <c r="C91" i="5"/>
  <c r="B92" i="5"/>
  <c r="C92" i="5"/>
  <c r="A81" i="5"/>
  <c r="A82" i="5"/>
  <c r="A83" i="5"/>
  <c r="A84" i="5"/>
  <c r="A85" i="5"/>
  <c r="A86" i="5"/>
  <c r="A87" i="5"/>
  <c r="A88" i="5"/>
  <c r="A89" i="5"/>
  <c r="A90" i="5"/>
  <c r="A91" i="5"/>
  <c r="A92" i="5"/>
  <c r="A43" i="5"/>
  <c r="B43" i="5"/>
  <c r="C43" i="5"/>
  <c r="A44" i="5"/>
  <c r="B44" i="5"/>
  <c r="C44" i="5"/>
  <c r="A45" i="5"/>
  <c r="B45" i="5"/>
  <c r="C45" i="5"/>
  <c r="A46" i="5"/>
  <c r="B46" i="5"/>
  <c r="C46" i="5"/>
  <c r="A47" i="5"/>
  <c r="B47" i="5"/>
  <c r="C47" i="5"/>
  <c r="A48" i="5"/>
  <c r="B48" i="5"/>
  <c r="C48" i="5"/>
  <c r="A49" i="5"/>
  <c r="B49" i="5"/>
  <c r="C49" i="5"/>
  <c r="A50" i="5"/>
  <c r="B50" i="5"/>
  <c r="C50" i="5"/>
  <c r="A51" i="5"/>
  <c r="B51" i="5"/>
  <c r="C51" i="5"/>
  <c r="A52" i="5"/>
  <c r="B52" i="5"/>
  <c r="C52" i="5"/>
  <c r="A53" i="5"/>
  <c r="B53" i="5"/>
  <c r="C53" i="5"/>
  <c r="A54" i="5"/>
  <c r="B54" i="5"/>
  <c r="C54" i="5"/>
  <c r="A55" i="5"/>
  <c r="B55" i="5"/>
  <c r="C55" i="5"/>
  <c r="A56" i="5"/>
  <c r="B56" i="5"/>
  <c r="C56" i="5"/>
  <c r="A57" i="5"/>
  <c r="B57" i="5"/>
  <c r="C57" i="5"/>
  <c r="A58" i="5"/>
  <c r="B58" i="5"/>
  <c r="C58" i="5"/>
  <c r="A59" i="5"/>
  <c r="B59" i="5"/>
  <c r="C59" i="5"/>
  <c r="A60" i="5"/>
  <c r="B60" i="5"/>
  <c r="C60" i="5"/>
  <c r="A61" i="5"/>
  <c r="B61" i="5"/>
  <c r="C61" i="5"/>
  <c r="A62" i="5"/>
  <c r="B62" i="5"/>
  <c r="C62" i="5"/>
  <c r="A63" i="5"/>
  <c r="B63" i="5"/>
  <c r="C63" i="5"/>
  <c r="A64" i="5"/>
  <c r="B64" i="5"/>
  <c r="C64" i="5"/>
  <c r="B42" i="5"/>
  <c r="C42" i="5"/>
  <c r="L13" i="5"/>
  <c r="L14" i="5"/>
  <c r="L15" i="5"/>
  <c r="L16" i="5"/>
  <c r="L17" i="5"/>
  <c r="L18" i="5"/>
  <c r="L19" i="5"/>
  <c r="L20" i="5"/>
  <c r="L21" i="5"/>
  <c r="L22" i="5"/>
  <c r="D5" i="5"/>
  <c r="E6" i="33" s="1"/>
  <c r="D6" i="5"/>
  <c r="E7" i="33" s="1"/>
  <c r="D7" i="5"/>
  <c r="E8" i="33" s="1"/>
  <c r="D8" i="5"/>
  <c r="E9" i="33" s="1"/>
  <c r="D9" i="5"/>
  <c r="E10" i="33" s="1"/>
  <c r="D4" i="5"/>
  <c r="C5" i="5"/>
  <c r="C6" i="5"/>
  <c r="C7" i="5"/>
  <c r="C8" i="5"/>
  <c r="C9" i="5"/>
  <c r="C10" i="5"/>
  <c r="C11" i="5"/>
  <c r="C12" i="5"/>
  <c r="C13" i="5"/>
  <c r="C14" i="5"/>
  <c r="C12" i="33" s="1"/>
  <c r="C15" i="5"/>
  <c r="C13" i="33" s="1"/>
  <c r="C16" i="5"/>
  <c r="C14" i="33" s="1"/>
  <c r="C17" i="5"/>
  <c r="C15" i="33" s="1"/>
  <c r="C18" i="5"/>
  <c r="C16" i="33" s="1"/>
  <c r="C19" i="5"/>
  <c r="C17" i="33" s="1"/>
  <c r="C20" i="5"/>
  <c r="C21" i="5"/>
  <c r="C22" i="5"/>
  <c r="C4" i="5"/>
  <c r="A5" i="5"/>
  <c r="B5" i="5"/>
  <c r="B7" i="32" s="1"/>
  <c r="A6" i="5"/>
  <c r="B6" i="5"/>
  <c r="B12" i="32" s="1"/>
  <c r="A7" i="5"/>
  <c r="B7" i="5"/>
  <c r="B8" i="33" s="1"/>
  <c r="A8" i="5"/>
  <c r="B8" i="5"/>
  <c r="B9" i="33" s="1"/>
  <c r="A9" i="5"/>
  <c r="B9" i="5"/>
  <c r="B10" i="33" s="1"/>
  <c r="A10" i="5"/>
  <c r="B10" i="5"/>
  <c r="A11" i="5"/>
  <c r="B11" i="5"/>
  <c r="A12" i="5"/>
  <c r="B12" i="5"/>
  <c r="A13" i="5"/>
  <c r="B13" i="5"/>
  <c r="A14" i="5"/>
  <c r="A12" i="33" s="1"/>
  <c r="B14" i="5"/>
  <c r="B12" i="33" s="1"/>
  <c r="A15" i="5"/>
  <c r="A13" i="33" s="1"/>
  <c r="B15" i="5"/>
  <c r="B13" i="33" s="1"/>
  <c r="A16" i="5"/>
  <c r="A14" i="33" s="1"/>
  <c r="B16" i="5"/>
  <c r="B14" i="33" s="1"/>
  <c r="A17" i="5"/>
  <c r="A15" i="33" s="1"/>
  <c r="B17" i="5"/>
  <c r="B15" i="33" s="1"/>
  <c r="A18" i="5"/>
  <c r="A16" i="33" s="1"/>
  <c r="B18" i="5"/>
  <c r="B16" i="33" s="1"/>
  <c r="A19" i="5"/>
  <c r="A17" i="33" s="1"/>
  <c r="B19" i="5"/>
  <c r="B17" i="33" s="1"/>
  <c r="A20" i="5"/>
  <c r="B20" i="5"/>
  <c r="A21" i="5"/>
  <c r="B21" i="5"/>
  <c r="A22" i="5"/>
  <c r="B22" i="5"/>
  <c r="B4" i="5"/>
  <c r="B5" i="33" s="1"/>
  <c r="A4" i="5"/>
  <c r="B3" i="60"/>
  <c r="L161" i="34"/>
  <c r="M161" i="34" s="1"/>
  <c r="L160" i="34"/>
  <c r="M160" i="34" s="1"/>
  <c r="L159" i="34"/>
  <c r="M159" i="34" s="1"/>
  <c r="L158" i="34"/>
  <c r="M158" i="34" s="1"/>
  <c r="L157" i="34"/>
  <c r="M157" i="34" s="1"/>
  <c r="F9" i="59"/>
  <c r="L109" i="34"/>
  <c r="M109" i="34" s="1"/>
  <c r="L108" i="34"/>
  <c r="M108" i="34" s="1"/>
  <c r="L114" i="34"/>
  <c r="M114" i="34" s="1"/>
  <c r="L115" i="34"/>
  <c r="M115" i="34" s="1"/>
  <c r="L116" i="34"/>
  <c r="M116" i="34" s="1"/>
  <c r="L117" i="34"/>
  <c r="M117" i="34" s="1"/>
  <c r="L118" i="34"/>
  <c r="M118" i="34" s="1"/>
  <c r="L119" i="34"/>
  <c r="M119" i="34" s="1"/>
  <c r="L120" i="34"/>
  <c r="M120" i="34" s="1"/>
  <c r="L121" i="34"/>
  <c r="M121" i="34" s="1"/>
  <c r="L122" i="34"/>
  <c r="M122" i="34" s="1"/>
  <c r="L123" i="34"/>
  <c r="M123" i="34" s="1"/>
  <c r="L113" i="34"/>
  <c r="M113" i="34" s="1"/>
  <c r="L112" i="34"/>
  <c r="M112" i="34" s="1"/>
  <c r="L111" i="34"/>
  <c r="M111" i="34" s="1"/>
  <c r="L110" i="34"/>
  <c r="M110" i="34" s="1"/>
  <c r="L106" i="34"/>
  <c r="M106" i="34" s="1"/>
  <c r="L105" i="34"/>
  <c r="M105" i="34" s="1"/>
  <c r="L104" i="34"/>
  <c r="M104" i="34" s="1"/>
  <c r="L103" i="34"/>
  <c r="M103" i="34" s="1"/>
  <c r="L102" i="34"/>
  <c r="M102" i="34" s="1"/>
  <c r="L101" i="34"/>
  <c r="M101" i="34" s="1"/>
  <c r="L100" i="34"/>
  <c r="M100" i="34" s="1"/>
  <c r="L99" i="34"/>
  <c r="M99" i="34" s="1"/>
  <c r="L88" i="34"/>
  <c r="M88" i="34" s="1"/>
  <c r="L87" i="34"/>
  <c r="M87" i="34" s="1"/>
  <c r="L86" i="34"/>
  <c r="M86" i="34" s="1"/>
  <c r="L83" i="34"/>
  <c r="M83" i="34" s="1"/>
  <c r="L81" i="34"/>
  <c r="M81" i="34" s="1"/>
  <c r="L91" i="34"/>
  <c r="M91" i="34" s="1"/>
  <c r="L90" i="34"/>
  <c r="M90" i="34" s="1"/>
  <c r="L89" i="34"/>
  <c r="M89" i="34" s="1"/>
  <c r="L85" i="34"/>
  <c r="M85" i="34" s="1"/>
  <c r="L84" i="34"/>
  <c r="M84" i="34" s="1"/>
  <c r="L82" i="34"/>
  <c r="M82" i="34" s="1"/>
  <c r="L80" i="34"/>
  <c r="M80" i="34" s="1"/>
  <c r="E5" i="33" l="1"/>
  <c r="N10" i="5"/>
  <c r="B22" i="32"/>
  <c r="B7" i="33"/>
  <c r="B27" i="32"/>
  <c r="B6" i="33"/>
  <c r="B2" i="32"/>
  <c r="B17" i="32"/>
  <c r="L59" i="34" l="1"/>
  <c r="M59" i="34" s="1"/>
  <c r="L58" i="34"/>
  <c r="M58" i="34" s="1"/>
  <c r="L57" i="34"/>
  <c r="M57" i="34" s="1"/>
  <c r="L56" i="34"/>
  <c r="M56" i="34" s="1"/>
  <c r="L50" i="34"/>
  <c r="M50" i="34" s="1"/>
  <c r="L49" i="34"/>
  <c r="M49" i="34" s="1"/>
  <c r="L46" i="34"/>
  <c r="M46" i="34" s="1"/>
  <c r="L45" i="34"/>
  <c r="M45" i="34" s="1"/>
  <c r="L44" i="34"/>
  <c r="M44" i="34" s="1"/>
  <c r="L42" i="34"/>
  <c r="M42" i="34" s="1"/>
  <c r="L20" i="34"/>
  <c r="M20" i="34" s="1"/>
  <c r="E20" i="5" s="1"/>
  <c r="K20" i="5" s="1"/>
  <c r="L21" i="34"/>
  <c r="M21" i="34" s="1"/>
  <c r="E21" i="5" s="1"/>
  <c r="K21" i="5" s="1"/>
  <c r="L22" i="34"/>
  <c r="M22" i="34" s="1"/>
  <c r="E22" i="5" s="1"/>
  <c r="K22" i="5" s="1"/>
  <c r="L15" i="34"/>
  <c r="M15" i="34" s="1"/>
  <c r="E15" i="5" s="1"/>
  <c r="K15" i="5" s="1"/>
  <c r="L16" i="34"/>
  <c r="M16" i="34" s="1"/>
  <c r="E16" i="5" s="1"/>
  <c r="K16" i="5" s="1"/>
  <c r="L17" i="34"/>
  <c r="M17" i="34" s="1"/>
  <c r="E17" i="5" s="1"/>
  <c r="K17" i="5" s="1"/>
  <c r="L18" i="34"/>
  <c r="M18" i="34" s="1"/>
  <c r="E18" i="5" s="1"/>
  <c r="K18" i="5" s="1"/>
  <c r="L19" i="34"/>
  <c r="M19" i="34" s="1"/>
  <c r="E19" i="5" s="1"/>
  <c r="K19" i="5" s="1"/>
  <c r="L12" i="34"/>
  <c r="M12" i="34" s="1"/>
  <c r="L9" i="34"/>
  <c r="M9" i="34" s="1"/>
  <c r="E9" i="5" s="1"/>
  <c r="L8" i="34"/>
  <c r="M8" i="34" s="1"/>
  <c r="E8" i="5" s="1"/>
  <c r="L7" i="34"/>
  <c r="M7" i="34" s="1"/>
  <c r="E7" i="5" s="1"/>
  <c r="E67" i="57"/>
  <c r="B125" i="5" s="1"/>
  <c r="C66" i="55"/>
  <c r="D66" i="55"/>
  <c r="J62" i="55" l="1"/>
  <c r="J61" i="55"/>
  <c r="I62" i="55"/>
  <c r="I61" i="55"/>
  <c r="H62" i="55"/>
  <c r="H61" i="55"/>
  <c r="G62" i="55"/>
  <c r="G61" i="55"/>
  <c r="E65" i="55"/>
  <c r="B67" i="5" s="1"/>
  <c r="U45" i="45"/>
  <c r="U41" i="45"/>
  <c r="T45" i="45"/>
  <c r="T41" i="45"/>
  <c r="S45" i="45"/>
  <c r="S41" i="45"/>
  <c r="R45" i="45"/>
  <c r="R41" i="45"/>
  <c r="Q45" i="45"/>
  <c r="Q41" i="45"/>
  <c r="P45" i="45"/>
  <c r="P41" i="45"/>
  <c r="J60" i="57"/>
  <c r="J67" i="57" s="1"/>
  <c r="K60" i="57"/>
  <c r="K67" i="57" s="1"/>
  <c r="L60" i="57"/>
  <c r="L67" i="57" s="1"/>
  <c r="M60" i="57"/>
  <c r="M67" i="57" s="1"/>
  <c r="E32" i="57"/>
  <c r="E30" i="57"/>
  <c r="E14" i="57"/>
  <c r="E12" i="57"/>
  <c r="E69" i="57"/>
  <c r="B127" i="5" s="1"/>
  <c r="E68" i="57"/>
  <c r="B126" i="5" s="1"/>
  <c r="D69" i="57"/>
  <c r="C69" i="57"/>
  <c r="H14" i="56"/>
  <c r="H19" i="56" s="1"/>
  <c r="I14" i="56"/>
  <c r="I19" i="56" s="1"/>
  <c r="J14" i="56"/>
  <c r="M14" i="56"/>
  <c r="M19" i="56" s="1"/>
  <c r="N14" i="56"/>
  <c r="N19" i="56" s="1"/>
  <c r="H16" i="56"/>
  <c r="D82" i="5" s="1"/>
  <c r="I16" i="56"/>
  <c r="D83" i="5" s="1"/>
  <c r="M16" i="56"/>
  <c r="D87" i="5" s="1"/>
  <c r="N16" i="56"/>
  <c r="D88" i="5" s="1"/>
  <c r="R6" i="56"/>
  <c r="E19" i="56"/>
  <c r="B93" i="5" s="1"/>
  <c r="P30" i="57" a="1"/>
  <c r="R25" i="57" a="1"/>
  <c r="X23" i="57" a="1"/>
  <c r="O13" i="57" a="1"/>
  <c r="Y40" i="57" a="1"/>
  <c r="V24" i="57" a="1"/>
  <c r="G8" i="57" a="1"/>
  <c r="K5" i="56"/>
  <c r="W41" i="57" a="1"/>
  <c r="I12" i="57" a="1"/>
  <c r="O11" i="57" a="1"/>
  <c r="S42" i="57" a="1"/>
  <c r="AD44" i="57" a="1"/>
  <c r="I14" i="57" a="1"/>
  <c r="V37" i="57" a="1"/>
  <c r="F8" i="56"/>
  <c r="P32" i="57" a="1"/>
  <c r="W36" i="57" a="1"/>
  <c r="U21" i="57" a="1"/>
  <c r="O29" i="57" a="1"/>
  <c r="F16" i="57" a="1"/>
  <c r="X35" i="57" a="1"/>
  <c r="R20" i="57" a="1"/>
  <c r="H7" i="57" a="1"/>
  <c r="G9" i="57" a="1"/>
  <c r="R43" i="57" a="1"/>
  <c r="G15" i="57" a="1"/>
  <c r="O31" i="57" a="1"/>
  <c r="H6" i="57" a="1"/>
  <c r="L6" i="56"/>
  <c r="Z34" i="57" a="1"/>
  <c r="T47" i="57" a="1"/>
  <c r="AC45" i="57" a="1"/>
  <c r="R38" i="57" a="1"/>
  <c r="V19" i="57" a="1"/>
  <c r="G9" i="56"/>
  <c r="X18" i="57" a="1"/>
  <c r="AA46" i="57" a="1"/>
  <c r="Q26" i="57" a="1"/>
  <c r="AB27" i="57" a="1"/>
  <c r="J16" i="56" l="1"/>
  <c r="D84" i="5" s="1"/>
  <c r="J19" i="56"/>
  <c r="M62" i="57"/>
  <c r="M68" i="57"/>
  <c r="M69" i="57"/>
  <c r="L62" i="57"/>
  <c r="L69" i="57"/>
  <c r="L68" i="57"/>
  <c r="K62" i="57"/>
  <c r="K69" i="57"/>
  <c r="K68" i="57"/>
  <c r="J62" i="57"/>
  <c r="J69" i="57"/>
  <c r="J68" i="57"/>
  <c r="P32" i="57"/>
  <c r="P30" i="57"/>
  <c r="O31" i="57"/>
  <c r="O29" i="57"/>
  <c r="V24" i="57"/>
  <c r="X18" i="57"/>
  <c r="U21" i="57"/>
  <c r="U60" i="57" s="1"/>
  <c r="U67" i="57" s="1"/>
  <c r="R25" i="57"/>
  <c r="V19" i="57"/>
  <c r="X23" i="57"/>
  <c r="Q26" i="57"/>
  <c r="Q60" i="57" s="1"/>
  <c r="Q67" i="57" s="1"/>
  <c r="R20" i="57"/>
  <c r="AB27" i="57"/>
  <c r="F16" i="57"/>
  <c r="G15" i="57"/>
  <c r="I14" i="57"/>
  <c r="I12" i="57"/>
  <c r="O13" i="57"/>
  <c r="O11" i="57"/>
  <c r="G9" i="57"/>
  <c r="H7" i="57"/>
  <c r="R43" i="57"/>
  <c r="G8" i="57"/>
  <c r="W36" i="57"/>
  <c r="V37" i="57"/>
  <c r="AD44" i="57"/>
  <c r="S42" i="57"/>
  <c r="H6" i="57"/>
  <c r="Y40" i="57"/>
  <c r="AA46" i="57"/>
  <c r="Z34" i="57"/>
  <c r="W41" i="57"/>
  <c r="T47" i="57"/>
  <c r="X35" i="57"/>
  <c r="R38" i="57"/>
  <c r="AC45" i="57"/>
  <c r="G14" i="56"/>
  <c r="G19" i="56" s="1"/>
  <c r="L14" i="56"/>
  <c r="K14" i="56"/>
  <c r="O8" i="56"/>
  <c r="O9" i="56"/>
  <c r="R9" i="56"/>
  <c r="O6" i="56"/>
  <c r="P6" i="56" s="1"/>
  <c r="O5" i="56"/>
  <c r="R8" i="56"/>
  <c r="F14" i="56"/>
  <c r="R5" i="56"/>
  <c r="D104" i="5" l="1"/>
  <c r="D105" i="5"/>
  <c r="D103" i="5"/>
  <c r="D106" i="5"/>
  <c r="G16" i="56"/>
  <c r="D81" i="5" s="1"/>
  <c r="K16" i="56"/>
  <c r="D85" i="5" s="1"/>
  <c r="K19" i="56"/>
  <c r="L16" i="56"/>
  <c r="D86" i="5" s="1"/>
  <c r="L19" i="56"/>
  <c r="I60" i="57"/>
  <c r="I67" i="57" s="1"/>
  <c r="U68" i="57"/>
  <c r="U62" i="57"/>
  <c r="D114" i="5" s="1"/>
  <c r="Q62" i="57"/>
  <c r="D110" i="5" s="1"/>
  <c r="Q68" i="57"/>
  <c r="V60" i="57"/>
  <c r="V67" i="57" s="1"/>
  <c r="W60" i="57"/>
  <c r="W67" i="57" s="1"/>
  <c r="O60" i="57"/>
  <c r="O67" i="57" s="1"/>
  <c r="G60" i="57"/>
  <c r="G67" i="57" s="1"/>
  <c r="H60" i="57"/>
  <c r="H67" i="57" s="1"/>
  <c r="Y60" i="57"/>
  <c r="Y67" i="57" s="1"/>
  <c r="X60" i="57"/>
  <c r="X67" i="57" s="1"/>
  <c r="T60" i="57"/>
  <c r="T67" i="57" s="1"/>
  <c r="S60" i="57"/>
  <c r="S67" i="57" s="1"/>
  <c r="AB60" i="57"/>
  <c r="AB67" i="57" s="1"/>
  <c r="R60" i="57"/>
  <c r="R67" i="57" s="1"/>
  <c r="Z60" i="57"/>
  <c r="Z67" i="57" s="1"/>
  <c r="AD60" i="57"/>
  <c r="AD67" i="57" s="1"/>
  <c r="AC60" i="57"/>
  <c r="AC67" i="57" s="1"/>
  <c r="AA60" i="57"/>
  <c r="AA67" i="57" s="1"/>
  <c r="P60" i="57"/>
  <c r="F60" i="57"/>
  <c r="F67" i="57" s="1"/>
  <c r="R14" i="56"/>
  <c r="R16" i="56" s="1"/>
  <c r="D92" i="5" s="1"/>
  <c r="O14" i="56"/>
  <c r="O16" i="56" s="1"/>
  <c r="D89" i="5" s="1"/>
  <c r="Q9" i="56"/>
  <c r="P9" i="56"/>
  <c r="Q6" i="56"/>
  <c r="Q5" i="56"/>
  <c r="P5" i="56"/>
  <c r="F16" i="56"/>
  <c r="D80" i="5" s="1"/>
  <c r="F19" i="56"/>
  <c r="Q8" i="56"/>
  <c r="P8" i="56"/>
  <c r="N85" i="5" l="1"/>
  <c r="B19" i="56"/>
  <c r="D93" i="5" s="1"/>
  <c r="P14" i="56"/>
  <c r="P16" i="56" s="1"/>
  <c r="D90" i="5" s="1"/>
  <c r="P62" i="57"/>
  <c r="D109" i="5" s="1"/>
  <c r="P67" i="57"/>
  <c r="B67" i="57" s="1"/>
  <c r="D125" i="5" s="1"/>
  <c r="F62" i="57"/>
  <c r="D99" i="5" s="1"/>
  <c r="F68" i="57"/>
  <c r="F69" i="57"/>
  <c r="G62" i="57"/>
  <c r="G68" i="57"/>
  <c r="G69" i="57"/>
  <c r="I62" i="57"/>
  <c r="I69" i="57"/>
  <c r="I68" i="57"/>
  <c r="H62" i="57"/>
  <c r="H68" i="57"/>
  <c r="H69" i="57"/>
  <c r="O62" i="57"/>
  <c r="O68" i="57"/>
  <c r="O69" i="57"/>
  <c r="AC68" i="57"/>
  <c r="AC62" i="57"/>
  <c r="D122" i="5" s="1"/>
  <c r="T68" i="57"/>
  <c r="T62" i="57"/>
  <c r="D113" i="5" s="1"/>
  <c r="W68" i="57"/>
  <c r="W62" i="57"/>
  <c r="D116" i="5" s="1"/>
  <c r="V68" i="57"/>
  <c r="V62" i="57"/>
  <c r="D115" i="5" s="1"/>
  <c r="R68" i="57"/>
  <c r="R62" i="57"/>
  <c r="D111" i="5" s="1"/>
  <c r="AD68" i="57"/>
  <c r="AD62" i="57"/>
  <c r="D123" i="5" s="1"/>
  <c r="Z68" i="57"/>
  <c r="Z62" i="57"/>
  <c r="D119" i="5" s="1"/>
  <c r="AB68" i="57"/>
  <c r="AB62" i="57"/>
  <c r="D121" i="5" s="1"/>
  <c r="X68" i="57"/>
  <c r="X62" i="57"/>
  <c r="D117" i="5" s="1"/>
  <c r="Y68" i="57"/>
  <c r="Y62" i="57"/>
  <c r="D118" i="5" s="1"/>
  <c r="AA68" i="57"/>
  <c r="AA62" i="57"/>
  <c r="D120" i="5" s="1"/>
  <c r="S68" i="57"/>
  <c r="S62" i="57"/>
  <c r="D112" i="5" s="1"/>
  <c r="Q14" i="56"/>
  <c r="Q16" i="56" s="1"/>
  <c r="D91" i="5" s="1"/>
  <c r="D108" i="5" l="1"/>
  <c r="D102" i="5"/>
  <c r="D101" i="5"/>
  <c r="D100" i="5"/>
  <c r="B69" i="57"/>
  <c r="D127" i="5" s="1"/>
  <c r="B68" i="57"/>
  <c r="D126" i="5" s="1"/>
  <c r="K57" i="55"/>
  <c r="K65" i="55" s="1"/>
  <c r="L57" i="55"/>
  <c r="M57" i="55"/>
  <c r="N57" i="55"/>
  <c r="F62" i="55"/>
  <c r="F60" i="55"/>
  <c r="T17" i="55" a="1"/>
  <c r="T35" i="55" a="1"/>
  <c r="P23" i="55" a="1"/>
  <c r="V34" i="55" a="1"/>
  <c r="AB24" i="55" a="1"/>
  <c r="I11" i="55" a="1"/>
  <c r="P18" i="55" a="1"/>
  <c r="H8" i="55" a="1"/>
  <c r="Q22" i="55" a="1"/>
  <c r="J10" i="55" a="1"/>
  <c r="R27" i="55" a="1"/>
  <c r="T30" i="55" a="1"/>
  <c r="G12" i="55" a="1"/>
  <c r="V15" i="55" a="1"/>
  <c r="F6" i="55" a="1"/>
  <c r="F5" i="55" a="1"/>
  <c r="Z38" i="55" a="1"/>
  <c r="S32" i="55" a="1"/>
  <c r="AA25" i="55" a="1"/>
  <c r="P36" i="55" a="1"/>
  <c r="J9" i="55" a="1"/>
  <c r="P31" i="55" a="1"/>
  <c r="X14" i="55" a="1"/>
  <c r="W20" i="55" a="1"/>
  <c r="U21" i="55" a="1"/>
  <c r="O37" i="55" a="1"/>
  <c r="Y26" i="55" a="1"/>
  <c r="U16" i="55" a="1"/>
  <c r="V29" i="55" a="1"/>
  <c r="N59" i="55" l="1"/>
  <c r="D50" i="5" s="1"/>
  <c r="N65" i="55"/>
  <c r="M59" i="55"/>
  <c r="D49" i="5" s="1"/>
  <c r="M65" i="55"/>
  <c r="L59" i="55"/>
  <c r="D48" i="5" s="1"/>
  <c r="L65" i="55"/>
  <c r="K66" i="55"/>
  <c r="G12" i="55"/>
  <c r="G57" i="55" s="1"/>
  <c r="Z38" i="55"/>
  <c r="O37" i="55"/>
  <c r="P36" i="55"/>
  <c r="T35" i="55"/>
  <c r="V34" i="55"/>
  <c r="S32" i="55"/>
  <c r="P31" i="55"/>
  <c r="T30" i="55"/>
  <c r="V29" i="55"/>
  <c r="K59" i="55"/>
  <c r="D47" i="5" s="1"/>
  <c r="R27" i="55"/>
  <c r="Y26" i="55"/>
  <c r="Y57" i="55" s="1"/>
  <c r="AA25" i="55"/>
  <c r="AA57" i="55" s="1"/>
  <c r="AB24" i="55"/>
  <c r="AB57" i="55" s="1"/>
  <c r="P23" i="55"/>
  <c r="Q22" i="55"/>
  <c r="U21" i="55"/>
  <c r="W20" i="55"/>
  <c r="W57" i="55" s="1"/>
  <c r="W65" i="55" s="1"/>
  <c r="P18" i="55"/>
  <c r="T17" i="55"/>
  <c r="U16" i="55"/>
  <c r="V15" i="55"/>
  <c r="X14" i="55"/>
  <c r="I11" i="55"/>
  <c r="J9" i="55"/>
  <c r="J10" i="55"/>
  <c r="H8" i="55"/>
  <c r="F5" i="55"/>
  <c r="F6" i="55"/>
  <c r="K64" i="55"/>
  <c r="T57" i="55" l="1"/>
  <c r="T65" i="55" s="1"/>
  <c r="AB59" i="55"/>
  <c r="D64" i="5" s="1"/>
  <c r="AB65" i="55"/>
  <c r="AA59" i="55"/>
  <c r="D63" i="5" s="1"/>
  <c r="AA65" i="55"/>
  <c r="Y59" i="55"/>
  <c r="D61" i="5" s="1"/>
  <c r="Y65" i="55"/>
  <c r="G59" i="55"/>
  <c r="D43" i="5" s="1"/>
  <c r="G66" i="55"/>
  <c r="G65" i="55"/>
  <c r="P57" i="55"/>
  <c r="J57" i="55"/>
  <c r="Z57" i="55"/>
  <c r="I57" i="55"/>
  <c r="X57" i="55"/>
  <c r="R57" i="55"/>
  <c r="V57" i="55"/>
  <c r="Q57" i="55"/>
  <c r="O57" i="55"/>
  <c r="S57" i="55"/>
  <c r="H57" i="55"/>
  <c r="U57" i="55"/>
  <c r="W59" i="55"/>
  <c r="D59" i="5" s="1"/>
  <c r="I50" i="45"/>
  <c r="M36" i="45"/>
  <c r="M38" i="45" s="1"/>
  <c r="D11" i="5" s="1"/>
  <c r="N36" i="45"/>
  <c r="N38" i="45" s="1"/>
  <c r="D12" i="5" s="1"/>
  <c r="F12" i="5" s="1"/>
  <c r="S21" i="45"/>
  <c r="P23" i="45"/>
  <c r="U26" i="45"/>
  <c r="Q27" i="45"/>
  <c r="T25" i="45"/>
  <c r="V28" i="45"/>
  <c r="W30" i="45"/>
  <c r="T24" i="45"/>
  <c r="R22" i="45"/>
  <c r="X31" i="45"/>
  <c r="T59" i="55" l="1"/>
  <c r="D56" i="5" s="1"/>
  <c r="Q59" i="55"/>
  <c r="D53" i="5" s="1"/>
  <c r="Q65" i="55"/>
  <c r="O59" i="55"/>
  <c r="D51" i="5" s="1"/>
  <c r="O65" i="55"/>
  <c r="J59" i="55"/>
  <c r="D46" i="5" s="1"/>
  <c r="J65" i="55"/>
  <c r="J66" i="55"/>
  <c r="V59" i="55"/>
  <c r="D58" i="5" s="1"/>
  <c r="V65" i="55"/>
  <c r="P59" i="55"/>
  <c r="D52" i="5" s="1"/>
  <c r="P65" i="55"/>
  <c r="X59" i="55"/>
  <c r="D60" i="5" s="1"/>
  <c r="X65" i="55"/>
  <c r="U59" i="55"/>
  <c r="D57" i="5" s="1"/>
  <c r="U65" i="55"/>
  <c r="R59" i="55"/>
  <c r="D54" i="5" s="1"/>
  <c r="R65" i="55"/>
  <c r="H59" i="55"/>
  <c r="D44" i="5" s="1"/>
  <c r="H66" i="55"/>
  <c r="H65" i="55"/>
  <c r="S59" i="55"/>
  <c r="D55" i="5" s="1"/>
  <c r="S65" i="55"/>
  <c r="I59" i="55"/>
  <c r="D45" i="5" s="1"/>
  <c r="I65" i="55"/>
  <c r="I66" i="55"/>
  <c r="Z59" i="55"/>
  <c r="D62" i="5" s="1"/>
  <c r="Z65" i="55"/>
  <c r="Q36" i="45"/>
  <c r="X36" i="45"/>
  <c r="W36" i="45"/>
  <c r="V36" i="45"/>
  <c r="U36" i="45"/>
  <c r="T36" i="45"/>
  <c r="R36" i="45"/>
  <c r="S36" i="45"/>
  <c r="H9" i="45"/>
  <c r="H10" i="45"/>
  <c r="H8" i="45"/>
  <c r="K10" i="45"/>
  <c r="K9" i="45"/>
  <c r="J8" i="45"/>
  <c r="N49" i="5" l="1"/>
  <c r="S38" i="45"/>
  <c r="D17" i="5" s="1"/>
  <c r="S50" i="45"/>
  <c r="S54" i="45"/>
  <c r="X38" i="45"/>
  <c r="D22" i="5" s="1"/>
  <c r="X48" i="45"/>
  <c r="W38" i="45"/>
  <c r="D21" i="5" s="1"/>
  <c r="W48" i="45"/>
  <c r="R38" i="45"/>
  <c r="D16" i="5" s="1"/>
  <c r="R54" i="45"/>
  <c r="R50" i="45"/>
  <c r="Q38" i="45"/>
  <c r="D15" i="5" s="1"/>
  <c r="Q54" i="45"/>
  <c r="Q50" i="45"/>
  <c r="T38" i="45"/>
  <c r="D18" i="5" s="1"/>
  <c r="T50" i="45"/>
  <c r="T54" i="45"/>
  <c r="U38" i="45"/>
  <c r="D19" i="5" s="1"/>
  <c r="U50" i="45"/>
  <c r="U54" i="45"/>
  <c r="V38" i="45"/>
  <c r="D20" i="5" s="1"/>
  <c r="V48" i="45"/>
  <c r="E13" i="33" l="1"/>
  <c r="F13" i="33" s="1"/>
  <c r="E16" i="33"/>
  <c r="F16" i="33" s="1"/>
  <c r="E14" i="33"/>
  <c r="F14" i="33" s="1"/>
  <c r="E17" i="33"/>
  <c r="F17" i="33" s="1"/>
  <c r="E15" i="33"/>
  <c r="F15" i="33" s="1"/>
  <c r="G30" i="32" l="1"/>
  <c r="E30" i="32"/>
  <c r="G29" i="32"/>
  <c r="E29" i="32"/>
  <c r="Q28" i="32"/>
  <c r="O28" i="32"/>
  <c r="G28" i="32"/>
  <c r="E28" i="32"/>
  <c r="Y30" i="32" l="1"/>
  <c r="Y28" i="32"/>
  <c r="Y29" i="32"/>
  <c r="Y31" i="32" l="1"/>
  <c r="D10" i="33" s="1"/>
  <c r="F10" i="33" s="1"/>
  <c r="I6" i="3" l="1"/>
  <c r="J6" i="3" s="1"/>
  <c r="A6" i="3"/>
  <c r="A80" i="5"/>
  <c r="A79" i="5"/>
  <c r="A5" i="3" s="1"/>
  <c r="A42" i="5"/>
  <c r="A41" i="5"/>
  <c r="A4" i="3" s="1"/>
  <c r="I5" i="3" l="1"/>
  <c r="J5" i="3" s="1"/>
  <c r="M3" i="60" l="1"/>
  <c r="M92" i="5" s="1"/>
  <c r="A3" i="60"/>
  <c r="L54" i="34" l="1"/>
  <c r="M54" i="34" s="1"/>
  <c r="L53" i="34"/>
  <c r="M53" i="34" s="1"/>
  <c r="L52" i="34"/>
  <c r="M52" i="34" s="1"/>
  <c r="L51" i="34"/>
  <c r="M51" i="34" s="1"/>
  <c r="L48" i="34"/>
  <c r="M48" i="34" s="1"/>
  <c r="L47" i="34"/>
  <c r="M47" i="34" s="1"/>
  <c r="L43" i="34"/>
  <c r="M43" i="34" s="1"/>
  <c r="F57" i="55" l="1"/>
  <c r="F65" i="55" s="1"/>
  <c r="B65" i="55" s="1"/>
  <c r="D67" i="5" s="1"/>
  <c r="E66" i="55"/>
  <c r="B68" i="5" s="1"/>
  <c r="E64" i="55"/>
  <c r="B66" i="5" s="1"/>
  <c r="F64" i="55" l="1"/>
  <c r="F66" i="55"/>
  <c r="F59" i="55"/>
  <c r="L4" i="5"/>
  <c r="I4" i="3" l="1"/>
  <c r="J4" i="3" s="1"/>
  <c r="B64" i="55"/>
  <c r="D66" i="5" s="1"/>
  <c r="D42" i="5"/>
  <c r="B66" i="55" l="1"/>
  <c r="D68" i="5" s="1"/>
  <c r="G4" i="3" l="1"/>
  <c r="H4" i="3" s="1"/>
  <c r="G6" i="3" l="1"/>
  <c r="H6" i="3" s="1"/>
  <c r="G25" i="32" l="1"/>
  <c r="E25" i="32"/>
  <c r="Y25" i="32" s="1"/>
  <c r="G24" i="32"/>
  <c r="E24" i="32"/>
  <c r="Q23" i="32"/>
  <c r="O23" i="32"/>
  <c r="G23" i="32"/>
  <c r="E23" i="32"/>
  <c r="Y24" i="32" l="1"/>
  <c r="N135" i="5"/>
  <c r="Y23" i="32"/>
  <c r="Y26" i="32" l="1"/>
  <c r="D9" i="33" s="1"/>
  <c r="F9" i="33" s="1"/>
  <c r="E6" i="3"/>
  <c r="K6" i="3" l="1"/>
  <c r="F6" i="3"/>
  <c r="L6" i="3" s="1"/>
  <c r="G5" i="3" l="1"/>
  <c r="H5" i="3" s="1"/>
  <c r="N97" i="5" l="1"/>
  <c r="A4" i="35"/>
  <c r="E5" i="3" l="1"/>
  <c r="F5" i="3" l="1"/>
  <c r="L5" i="3" s="1"/>
  <c r="K5" i="3"/>
  <c r="I13" i="3"/>
  <c r="J13" i="3" s="1"/>
  <c r="G13" i="3"/>
  <c r="H13" i="3" s="1"/>
  <c r="F4" i="53" l="1"/>
  <c r="L4" i="53" s="1"/>
  <c r="K4" i="53" l="1"/>
  <c r="K5" i="45"/>
  <c r="J7" i="45"/>
  <c r="J36" i="45" l="1"/>
  <c r="E13" i="3" l="1"/>
  <c r="L14" i="34"/>
  <c r="M14" i="34" s="1"/>
  <c r="I12" i="5" l="1"/>
  <c r="E14" i="5"/>
  <c r="K14" i="5" s="1"/>
  <c r="F13" i="3"/>
  <c r="L13" i="3" s="1"/>
  <c r="K13" i="3"/>
  <c r="K12" i="5"/>
  <c r="Q15" i="35" l="1"/>
  <c r="E15" i="35" s="1"/>
  <c r="H6" i="45"/>
  <c r="K6" i="45"/>
  <c r="K36" i="45" l="1"/>
  <c r="K38" i="45" s="1"/>
  <c r="O45" i="45"/>
  <c r="O40" i="45"/>
  <c r="I49" i="45"/>
  <c r="B24" i="5" s="1"/>
  <c r="M48" i="45"/>
  <c r="B48" i="45" s="1"/>
  <c r="I55" i="45"/>
  <c r="B29" i="5" s="1"/>
  <c r="I54" i="45"/>
  <c r="B28" i="5" s="1"/>
  <c r="I53" i="45"/>
  <c r="B27" i="5" s="1"/>
  <c r="I52" i="45"/>
  <c r="B26" i="5" s="1"/>
  <c r="H52" i="45"/>
  <c r="G52" i="45"/>
  <c r="G53" i="45" s="1"/>
  <c r="G54" i="45" s="1"/>
  <c r="G55" i="45" s="1"/>
  <c r="I51" i="45"/>
  <c r="B25" i="5" s="1"/>
  <c r="I48" i="45"/>
  <c r="B23" i="5" s="1"/>
  <c r="H7" i="45"/>
  <c r="H5" i="45"/>
  <c r="Q6" i="33"/>
  <c r="Q5" i="33"/>
  <c r="L11" i="5"/>
  <c r="L5" i="34"/>
  <c r="M5" i="34" s="1"/>
  <c r="E5" i="5" s="1"/>
  <c r="K5" i="5" s="1"/>
  <c r="L6" i="34"/>
  <c r="M6" i="34" s="1"/>
  <c r="E6" i="5" s="1"/>
  <c r="K6" i="5" s="1"/>
  <c r="L10" i="34"/>
  <c r="M10" i="34" s="1"/>
  <c r="E10" i="5" s="1"/>
  <c r="K10" i="5" s="1"/>
  <c r="L11" i="34"/>
  <c r="M11" i="34" s="1"/>
  <c r="E11" i="5" s="1"/>
  <c r="K11" i="5" s="1"/>
  <c r="L13" i="34"/>
  <c r="M13" i="34" s="1"/>
  <c r="E13" i="5" s="1"/>
  <c r="K13" i="5" s="1"/>
  <c r="L4" i="34"/>
  <c r="M4" i="34" s="1"/>
  <c r="E4" i="5" s="1"/>
  <c r="K4" i="5" s="1"/>
  <c r="E3" i="32"/>
  <c r="G3" i="32"/>
  <c r="O3" i="32"/>
  <c r="Q3" i="32"/>
  <c r="E4" i="32"/>
  <c r="G4" i="32"/>
  <c r="E5" i="32"/>
  <c r="G5" i="32"/>
  <c r="E8" i="32"/>
  <c r="G8" i="32"/>
  <c r="O8" i="32"/>
  <c r="Q8" i="32"/>
  <c r="E9" i="32"/>
  <c r="G9" i="32"/>
  <c r="E10" i="32"/>
  <c r="G10" i="32"/>
  <c r="E13" i="32"/>
  <c r="G13" i="32"/>
  <c r="O13" i="32"/>
  <c r="Q13" i="32"/>
  <c r="E14" i="32"/>
  <c r="G14" i="32"/>
  <c r="E15" i="32"/>
  <c r="G15" i="32"/>
  <c r="E18" i="32"/>
  <c r="G18" i="32"/>
  <c r="O18" i="32"/>
  <c r="Q18" i="32"/>
  <c r="E19" i="32"/>
  <c r="G19" i="32"/>
  <c r="E20" i="32"/>
  <c r="G20" i="32"/>
  <c r="A3" i="5"/>
  <c r="A3" i="3" s="1"/>
  <c r="L5" i="5"/>
  <c r="L6" i="5"/>
  <c r="K7" i="5"/>
  <c r="L7" i="5"/>
  <c r="K8" i="5"/>
  <c r="L8" i="5"/>
  <c r="K9" i="5"/>
  <c r="L9" i="5"/>
  <c r="L10" i="5"/>
  <c r="A11" i="3"/>
  <c r="G14" i="21"/>
  <c r="G15" i="21"/>
  <c r="G16" i="21"/>
  <c r="G17" i="21"/>
  <c r="G18" i="21"/>
  <c r="F19" i="21"/>
  <c r="G19" i="21"/>
  <c r="G20" i="21"/>
  <c r="G23" i="21"/>
  <c r="O17" i="45"/>
  <c r="L12" i="45"/>
  <c r="P19" i="45"/>
  <c r="Y9" i="32" l="1"/>
  <c r="Y15" i="32"/>
  <c r="Y10" i="32"/>
  <c r="P36" i="45"/>
  <c r="O36" i="45"/>
  <c r="L36" i="45"/>
  <c r="L38" i="45" s="1"/>
  <c r="D10" i="5" s="1"/>
  <c r="Y5" i="32"/>
  <c r="Y19" i="32"/>
  <c r="Y13" i="32"/>
  <c r="Y20" i="32"/>
  <c r="Y4" i="32"/>
  <c r="Y8" i="32"/>
  <c r="Y11" i="32" s="1"/>
  <c r="D6" i="33" s="1"/>
  <c r="F6" i="33" s="1"/>
  <c r="H53" i="45"/>
  <c r="K51" i="45"/>
  <c r="K52" i="45"/>
  <c r="K54" i="45"/>
  <c r="Y18" i="32"/>
  <c r="Y14" i="32"/>
  <c r="Y3" i="32"/>
  <c r="P38" i="45" l="1"/>
  <c r="P50" i="45"/>
  <c r="B50" i="45" s="1"/>
  <c r="P54" i="45"/>
  <c r="Y21" i="32"/>
  <c r="D8" i="33" s="1"/>
  <c r="F8" i="33" s="1"/>
  <c r="Y16" i="32"/>
  <c r="D7" i="33" s="1"/>
  <c r="F7" i="33" s="1"/>
  <c r="O38" i="45"/>
  <c r="D13" i="5" s="1"/>
  <c r="Y6" i="32"/>
  <c r="H54" i="45"/>
  <c r="O49" i="45"/>
  <c r="B49" i="45" s="1"/>
  <c r="O54" i="45"/>
  <c r="L53" i="45"/>
  <c r="B53" i="45" s="1"/>
  <c r="L55" i="45"/>
  <c r="L52" i="45"/>
  <c r="L51" i="45"/>
  <c r="J38" i="45"/>
  <c r="J51" i="45"/>
  <c r="J52" i="45"/>
  <c r="J54" i="45"/>
  <c r="D5" i="33" l="1"/>
  <c r="F5" i="33" s="1"/>
  <c r="B51" i="45"/>
  <c r="B52" i="45"/>
  <c r="B54" i="45"/>
  <c r="J12" i="5"/>
  <c r="D14" i="5"/>
  <c r="H55" i="45"/>
  <c r="B55" i="45" s="1"/>
  <c r="D27" i="5"/>
  <c r="D23" i="5"/>
  <c r="E12" i="33" l="1"/>
  <c r="F12" i="33" s="1"/>
  <c r="I40" i="5"/>
  <c r="I3" i="3" s="1"/>
  <c r="J3" i="3" s="1"/>
  <c r="L12" i="5"/>
  <c r="D29" i="5"/>
  <c r="D26" i="5"/>
  <c r="D28" i="5"/>
  <c r="D24" i="5"/>
  <c r="D25" i="5"/>
  <c r="E11" i="3" l="1"/>
  <c r="K11" i="3" s="1"/>
  <c r="G40" i="5" l="1"/>
  <c r="E30" i="5" s="1"/>
  <c r="F11" i="3"/>
  <c r="L11" i="3" s="1"/>
  <c r="G3" i="3" l="1"/>
  <c r="H3" i="3" s="1"/>
  <c r="G10" i="3" s="1"/>
  <c r="F30" i="5"/>
  <c r="E40" i="5" s="1"/>
  <c r="K40" i="5" s="1"/>
  <c r="N40" i="5" l="1"/>
  <c r="I10" i="3"/>
  <c r="E3" i="3"/>
  <c r="F3" i="3" l="1"/>
  <c r="K3" i="3"/>
  <c r="L3" i="3" l="1"/>
  <c r="N78" i="5" l="1"/>
  <c r="E4" i="3" l="1"/>
  <c r="F4" i="3" l="1"/>
  <c r="E10" i="3" s="1"/>
  <c r="K4" i="3"/>
  <c r="L4" i="3" l="1"/>
  <c r="K10" i="3" l="1"/>
  <c r="Q14" i="35" l="1"/>
  <c r="E14" i="35" s="1"/>
  <c r="Q13" i="35" l="1"/>
  <c r="E13" i="35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<sst xmlns="http://schemas.openxmlformats.org/spreadsheetml/2006/main" count="1754" uniqueCount="624">
  <si>
    <t>비고</t>
  </si>
  <si>
    <t>계</t>
  </si>
  <si>
    <t>품           명</t>
  </si>
  <si>
    <t>단위</t>
  </si>
  <si>
    <t>수량</t>
  </si>
  <si>
    <t>재    료    비</t>
  </si>
  <si>
    <t>노     무     비</t>
  </si>
  <si>
    <t>경           비</t>
  </si>
  <si>
    <t>합           계</t>
  </si>
  <si>
    <t>비     고</t>
  </si>
  <si>
    <t>단   가</t>
  </si>
  <si>
    <t>금   액</t>
  </si>
  <si>
    <t>식</t>
  </si>
  <si>
    <t>합                    계</t>
  </si>
  <si>
    <t>규        격</t>
  </si>
  <si>
    <t>노무비</t>
  </si>
  <si>
    <t>구  분</t>
  </si>
  <si>
    <t>규  격</t>
  </si>
  <si>
    <t>산   출   근   거</t>
  </si>
  <si>
    <t>합계</t>
  </si>
  <si>
    <t>할증율</t>
  </si>
  <si>
    <t>총계</t>
  </si>
  <si>
    <t>적용율</t>
  </si>
  <si>
    <t xml:space="preserve"> 적용단가 </t>
  </si>
  <si>
    <t>공 사 원 가 계 산 서</t>
    <phoneticPr fontId="1" type="noConversion"/>
  </si>
  <si>
    <t xml:space="preserve">공 사 명 : </t>
    <phoneticPr fontId="1" type="noConversion"/>
  </si>
  <si>
    <t>비 목</t>
    <phoneticPr fontId="1" type="noConversion"/>
  </si>
  <si>
    <t>구           분</t>
  </si>
  <si>
    <t>금    액</t>
  </si>
  <si>
    <t>구성비(%)</t>
  </si>
  <si>
    <t>비    고</t>
    <phoneticPr fontId="1" type="noConversion"/>
  </si>
  <si>
    <t>순   공   사   원   가</t>
    <phoneticPr fontId="1" type="noConversion"/>
  </si>
  <si>
    <t>재
료
비
(A)</t>
    <phoneticPr fontId="1" type="noConversion"/>
  </si>
  <si>
    <t>노
무
비
(B)</t>
    <phoneticPr fontId="1" type="noConversion"/>
  </si>
  <si>
    <t>(B의 가)   *</t>
  </si>
  <si>
    <t>B   *</t>
  </si>
  <si>
    <t>(A+B)  *</t>
  </si>
  <si>
    <t>(C의,가+나+다)</t>
    <phoneticPr fontId="1" type="noConversion"/>
  </si>
  <si>
    <t>순     공     사     원     가  (D)</t>
  </si>
  <si>
    <t>A + B + C</t>
  </si>
  <si>
    <t>일     반     관     리     비  (E)</t>
  </si>
  <si>
    <t>D  *</t>
  </si>
  <si>
    <t>(B+C+E)  *</t>
  </si>
  <si>
    <t>노무비</t>
    <phoneticPr fontId="4" type="noConversion"/>
  </si>
  <si>
    <t>인</t>
    <phoneticPr fontId="4" type="noConversion"/>
  </si>
  <si>
    <t>보통인부</t>
    <phoneticPr fontId="4" type="noConversion"/>
  </si>
  <si>
    <t>cubicle</t>
    <phoneticPr fontId="4" type="noConversion"/>
  </si>
  <si>
    <t>CUBICLE</t>
    <phoneticPr fontId="4" type="noConversion"/>
  </si>
  <si>
    <t>변전전공</t>
    <phoneticPr fontId="4" type="noConversion"/>
  </si>
  <si>
    <t>비계공</t>
    <phoneticPr fontId="4" type="noConversion"/>
  </si>
  <si>
    <t>공구손료</t>
    <phoneticPr fontId="4" type="noConversion"/>
  </si>
  <si>
    <t>노무비의3%</t>
    <phoneticPr fontId="4" type="noConversion"/>
  </si>
  <si>
    <t>식</t>
    <phoneticPr fontId="4" type="noConversion"/>
  </si>
  <si>
    <t>면</t>
    <phoneticPr fontId="4" type="noConversion"/>
  </si>
  <si>
    <t>품             명</t>
  </si>
  <si>
    <t>규             격</t>
  </si>
  <si>
    <t>면당</t>
    <phoneticPr fontId="19" type="noConversion"/>
  </si>
  <si>
    <t>외함(DOOR-2,측면-1)</t>
    <phoneticPr fontId="19" type="noConversion"/>
  </si>
  <si>
    <t>3.2t , 2.3t</t>
    <phoneticPr fontId="19" type="noConversion"/>
  </si>
  <si>
    <t>kg</t>
  </si>
  <si>
    <t>철판(후판)단위중량</t>
    <phoneticPr fontId="8" type="noConversion"/>
  </si>
  <si>
    <t>외함(상,하)</t>
    <phoneticPr fontId="19" type="noConversion"/>
  </si>
  <si>
    <t>2.3t</t>
    <phoneticPr fontId="19" type="noConversion"/>
  </si>
  <si>
    <t>두께*폭*길이*7.85/1000000</t>
    <phoneticPr fontId="8" type="noConversion"/>
  </si>
  <si>
    <t>BASE</t>
    <phoneticPr fontId="19" type="noConversion"/>
  </si>
  <si>
    <t>소  계</t>
    <phoneticPr fontId="8" type="noConversion"/>
  </si>
  <si>
    <t>단중(kg)</t>
  </si>
  <si>
    <t>수 량</t>
  </si>
  <si>
    <t>소  계(kg)</t>
  </si>
  <si>
    <t>단    가</t>
  </si>
  <si>
    <t>면</t>
    <phoneticPr fontId="19" type="noConversion"/>
  </si>
  <si>
    <t>합       계</t>
  </si>
  <si>
    <t>10㎥
이하</t>
    <phoneticPr fontId="4" type="noConversion"/>
  </si>
  <si>
    <t>▶  외함철거</t>
    <phoneticPr fontId="19" type="noConversion"/>
  </si>
  <si>
    <t>((</t>
    <phoneticPr fontId="4" type="noConversion"/>
  </si>
  <si>
    <t>x</t>
    <phoneticPr fontId="4" type="noConversion"/>
  </si>
  <si>
    <t>)x</t>
    <phoneticPr fontId="4" type="noConversion"/>
  </si>
  <si>
    <t>)+((</t>
    <phoneticPr fontId="4" type="noConversion"/>
  </si>
  <si>
    <t>))</t>
    <phoneticPr fontId="4" type="noConversion"/>
  </si>
  <si>
    <t>산출식</t>
    <phoneticPr fontId="4" type="noConversion"/>
  </si>
  <si>
    <t>규         격</t>
    <phoneticPr fontId="4" type="noConversion"/>
  </si>
  <si>
    <t>(</t>
    <phoneticPr fontId="4" type="noConversion"/>
  </si>
  <si>
    <t>)</t>
    <phoneticPr fontId="4" type="noConversion"/>
  </si>
  <si>
    <t>2</t>
    <phoneticPr fontId="4" type="noConversion"/>
  </si>
  <si>
    <t>W</t>
    <phoneticPr fontId="4" type="noConversion"/>
  </si>
  <si>
    <t>D</t>
    <phoneticPr fontId="4" type="noConversion"/>
  </si>
  <si>
    <t>H</t>
    <phoneticPr fontId="4" type="noConversion"/>
  </si>
  <si>
    <t>외함철거</t>
    <phoneticPr fontId="4" type="noConversion"/>
  </si>
  <si>
    <t>노임적용</t>
    <phoneticPr fontId="4" type="noConversion"/>
  </si>
  <si>
    <t>.</t>
    <phoneticPr fontId="4" type="noConversion"/>
  </si>
  <si>
    <t>작 업 설.부 동 물 산등(나)</t>
    <phoneticPr fontId="4" type="noConversion"/>
  </si>
  <si>
    <t>경
비
(C)</t>
    <phoneticPr fontId="1" type="noConversion"/>
  </si>
  <si>
    <t>가          설          비</t>
    <phoneticPr fontId="4" type="noConversion"/>
  </si>
  <si>
    <t>운          반          비</t>
    <phoneticPr fontId="4" type="noConversion"/>
  </si>
  <si>
    <t>기      계      경      비</t>
  </si>
  <si>
    <t>건강보험료 *</t>
    <phoneticPr fontId="1" type="noConversion"/>
  </si>
  <si>
    <t>퇴  직  공  제  부  금  비</t>
    <phoneticPr fontId="4" type="noConversion"/>
  </si>
  <si>
    <t>B의 가 *</t>
    <phoneticPr fontId="1" type="noConversion"/>
  </si>
  <si>
    <t>기      타      경      비</t>
    <phoneticPr fontId="4" type="noConversion"/>
  </si>
  <si>
    <t>합                          계  (F)</t>
    <phoneticPr fontId="4" type="noConversion"/>
  </si>
  <si>
    <t>부      가      가      치       세</t>
    <phoneticPr fontId="4" type="noConversion"/>
  </si>
  <si>
    <t>도급액+관급자재비</t>
    <phoneticPr fontId="1" type="noConversion"/>
  </si>
  <si>
    <t>체적</t>
    <phoneticPr fontId="4" type="noConversion"/>
  </si>
  <si>
    <t>변압기</t>
    <phoneticPr fontId="4" type="noConversion"/>
  </si>
  <si>
    <t>특별인부</t>
    <phoneticPr fontId="4" type="noConversion"/>
  </si>
  <si>
    <t>인력운반공</t>
    <phoneticPr fontId="4" type="noConversion"/>
  </si>
  <si>
    <t>m</t>
    <phoneticPr fontId="4" type="noConversion"/>
  </si>
  <si>
    <t>파동</t>
    <phoneticPr fontId="4" type="noConversion"/>
  </si>
  <si>
    <t>고철(중량A)</t>
    <phoneticPr fontId="8" type="noConversion"/>
  </si>
  <si>
    <t>견적1</t>
  </si>
  <si>
    <t>견적2</t>
  </si>
  <si>
    <t>최저가격</t>
  </si>
  <si>
    <t>적용가격</t>
  </si>
  <si>
    <t>Page</t>
  </si>
  <si>
    <t>단가</t>
  </si>
  <si>
    <t>업체</t>
  </si>
  <si>
    <t>수배전반철거</t>
    <phoneticPr fontId="4" type="noConversion"/>
  </si>
  <si>
    <t>대</t>
    <phoneticPr fontId="4" type="noConversion"/>
  </si>
  <si>
    <t>수배전반 철거</t>
    <phoneticPr fontId="4" type="noConversion"/>
  </si>
  <si>
    <t>ㄷ형강 100*50*5t</t>
    <phoneticPr fontId="19" type="noConversion"/>
  </si>
  <si>
    <t>+</t>
    <phoneticPr fontId="4" type="noConversion"/>
  </si>
  <si>
    <t>도            급             액</t>
    <phoneticPr fontId="4" type="noConversion"/>
  </si>
  <si>
    <t>총            합             계</t>
    <phoneticPr fontId="4" type="noConversion"/>
  </si>
  <si>
    <t>4-34</t>
    <phoneticPr fontId="4" type="noConversion"/>
  </si>
  <si>
    <t>60'/1C</t>
    <phoneticPr fontId="4" type="noConversion"/>
  </si>
  <si>
    <t>내선전공</t>
    <phoneticPr fontId="4" type="noConversion"/>
  </si>
  <si>
    <t>전품</t>
    <phoneticPr fontId="4" type="noConversion"/>
  </si>
  <si>
    <t>3-35</t>
    <phoneticPr fontId="4" type="noConversion"/>
  </si>
  <si>
    <t>3-1</t>
    <phoneticPr fontId="4" type="noConversion"/>
  </si>
  <si>
    <t>물가자료('18,01)</t>
    <phoneticPr fontId="4" type="noConversion"/>
  </si>
  <si>
    <t>물가정보("18,01)</t>
    <phoneticPr fontId="4" type="noConversion"/>
  </si>
  <si>
    <t>하 47</t>
    <phoneticPr fontId="4" type="noConversion"/>
  </si>
  <si>
    <t>2-975</t>
    <phoneticPr fontId="4" type="noConversion"/>
  </si>
  <si>
    <t>중량 A</t>
    <phoneticPr fontId="4" type="noConversion"/>
  </si>
  <si>
    <t>파동</t>
    <phoneticPr fontId="4" type="noConversion"/>
  </si>
  <si>
    <t>하47</t>
    <phoneticPr fontId="4" type="noConversion"/>
  </si>
  <si>
    <t>인</t>
  </si>
  <si>
    <t>MOF</t>
    <phoneticPr fontId="4" type="noConversion"/>
  </si>
  <si>
    <t>5-21</t>
    <phoneticPr fontId="4" type="noConversion"/>
  </si>
  <si>
    <t>MOF 철거</t>
    <phoneticPr fontId="4" type="noConversion"/>
  </si>
  <si>
    <t>%</t>
  </si>
  <si>
    <t>철공</t>
  </si>
  <si>
    <t>도장공</t>
  </si>
  <si>
    <t>석공</t>
  </si>
  <si>
    <t>건축목공</t>
  </si>
  <si>
    <t>형틀목공</t>
  </si>
  <si>
    <t>작업반장</t>
  </si>
  <si>
    <t>건설기계운전사</t>
  </si>
  <si>
    <t>화물차운전사</t>
  </si>
  <si>
    <t>건설기계조장</t>
  </si>
  <si>
    <t>철근공</t>
  </si>
  <si>
    <t>인력운반공</t>
  </si>
  <si>
    <t xml:space="preserve">변압기 </t>
    <phoneticPr fontId="4" type="noConversion"/>
  </si>
  <si>
    <t>특고기기 철거</t>
    <phoneticPr fontId="4" type="noConversion"/>
  </si>
  <si>
    <t xml:space="preserve"> MOF</t>
    <phoneticPr fontId="4" type="noConversion"/>
  </si>
  <si>
    <t>SHV-5-&gt;TR</t>
    <phoneticPr fontId="4" type="noConversion"/>
  </si>
  <si>
    <t>특고기기철거</t>
    <phoneticPr fontId="4" type="noConversion"/>
  </si>
  <si>
    <t>변압기 철거</t>
    <phoneticPr fontId="4" type="noConversion"/>
  </si>
  <si>
    <t>일위대가</t>
    <phoneticPr fontId="4" type="noConversion"/>
  </si>
  <si>
    <t>kg</t>
    <phoneticPr fontId="4" type="noConversion"/>
  </si>
  <si>
    <t>보통인부</t>
  </si>
  <si>
    <t>콘크리트공</t>
  </si>
  <si>
    <t>3.5㎥
이하</t>
    <phoneticPr fontId="4" type="noConversion"/>
  </si>
  <si>
    <t>케이블 재사용</t>
    <phoneticPr fontId="4" type="noConversion"/>
  </si>
  <si>
    <t>특고케이블 재사용</t>
    <phoneticPr fontId="4" type="noConversion"/>
  </si>
  <si>
    <t>인입-&gt;ALTS</t>
    <phoneticPr fontId="4" type="noConversion"/>
  </si>
  <si>
    <t>3+3</t>
    <phoneticPr fontId="4" type="noConversion"/>
  </si>
  <si>
    <t>특고압 케이블 재사용</t>
    <phoneticPr fontId="4" type="noConversion"/>
  </si>
  <si>
    <t>22.9KV CN/CV-W 60㎟/1C</t>
    <phoneticPr fontId="4" type="noConversion"/>
  </si>
  <si>
    <t>관급자 설치 관급자재</t>
    <phoneticPr fontId="4" type="noConversion"/>
  </si>
  <si>
    <t>조달수수료</t>
  </si>
  <si>
    <t>1.관급자설치관급자재비</t>
    <phoneticPr fontId="4" type="noConversion"/>
  </si>
  <si>
    <t>식</t>
    <phoneticPr fontId="4" type="noConversion"/>
  </si>
  <si>
    <t>구분</t>
  </si>
  <si>
    <t>직종별</t>
  </si>
  <si>
    <t>전기</t>
  </si>
  <si>
    <t>내선전공</t>
  </si>
  <si>
    <t>특고압케이블공</t>
  </si>
  <si>
    <t>고압케이블공</t>
  </si>
  <si>
    <t>저압케이블전공</t>
    <phoneticPr fontId="4" type="noConversion"/>
  </si>
  <si>
    <t>배전전공</t>
  </si>
  <si>
    <t>배전활선전공</t>
  </si>
  <si>
    <t>계장공</t>
  </si>
  <si>
    <t>전기공사기사</t>
  </si>
  <si>
    <t>전기공사산업기사</t>
  </si>
  <si>
    <t>변전전공</t>
  </si>
  <si>
    <t>통신</t>
  </si>
  <si>
    <t>통신내선공</t>
  </si>
  <si>
    <t>통신설비공</t>
  </si>
  <si>
    <t>통신외선공</t>
  </si>
  <si>
    <t>통신케이블공</t>
  </si>
  <si>
    <t>무선안테나공</t>
  </si>
  <si>
    <t>광케이블설치사</t>
  </si>
  <si>
    <t>H/W시험사</t>
  </si>
  <si>
    <t>S/W시험사</t>
  </si>
  <si>
    <t>통신관련기사</t>
  </si>
  <si>
    <t>통신관련산업기사</t>
  </si>
  <si>
    <t>기타</t>
  </si>
  <si>
    <t>특별인부</t>
  </si>
  <si>
    <t>비계공</t>
  </si>
  <si>
    <t>용접공</t>
  </si>
  <si>
    <t>미장공</t>
  </si>
  <si>
    <t>줄눈공</t>
  </si>
  <si>
    <t>배관공</t>
  </si>
  <si>
    <t>보온공</t>
  </si>
  <si>
    <t>일반기계운전사</t>
  </si>
  <si>
    <t>기계설비공</t>
  </si>
  <si>
    <t>플렌트 기계설치공</t>
  </si>
  <si>
    <t>○ 공사 위치</t>
    <phoneticPr fontId="3" type="noConversion"/>
  </si>
  <si>
    <t>○ 공사 개요</t>
    <phoneticPr fontId="3" type="noConversion"/>
  </si>
  <si>
    <t>□총 공 사 비:</t>
    <phoneticPr fontId="4" type="noConversion"/>
  </si>
  <si>
    <t>□도급공사비 :</t>
    <phoneticPr fontId="4" type="noConversion"/>
  </si>
  <si>
    <t>38'/1C</t>
    <phoneticPr fontId="4" type="noConversion"/>
  </si>
  <si>
    <t>저압케이블 재사용</t>
    <phoneticPr fontId="4" type="noConversion"/>
  </si>
  <si>
    <t>CV 14sq/3C</t>
    <phoneticPr fontId="4" type="noConversion"/>
  </si>
  <si>
    <t>600V CV 14㎟/3C</t>
    <phoneticPr fontId="4" type="noConversion"/>
  </si>
  <si>
    <t>PIPE</t>
  </si>
  <si>
    <t>산  출 근 거</t>
    <phoneticPr fontId="4" type="noConversion"/>
  </si>
  <si>
    <t>특고
케이블</t>
    <phoneticPr fontId="4" type="noConversion"/>
  </si>
  <si>
    <t>단말처리</t>
    <phoneticPr fontId="4" type="noConversion"/>
  </si>
  <si>
    <t>F-CV</t>
    <phoneticPr fontId="4" type="noConversion"/>
  </si>
  <si>
    <t>특고압</t>
    <phoneticPr fontId="4" type="noConversion"/>
  </si>
  <si>
    <t>인</t>
    <phoneticPr fontId="4" type="noConversion"/>
  </si>
  <si>
    <t>일위</t>
    <phoneticPr fontId="4" type="noConversion"/>
  </si>
  <si>
    <t>4-37</t>
    <phoneticPr fontId="4" type="noConversion"/>
  </si>
  <si>
    <t>m</t>
    <phoneticPr fontId="4" type="noConversion"/>
  </si>
  <si>
    <t>단말접속재</t>
    <phoneticPr fontId="3" type="noConversion"/>
  </si>
  <si>
    <t>kit</t>
    <phoneticPr fontId="3" type="noConversion"/>
  </si>
  <si>
    <t>EA</t>
    <phoneticPr fontId="4" type="noConversion"/>
  </si>
  <si>
    <t>품           명</t>
    <phoneticPr fontId="3" type="noConversion"/>
  </si>
  <si>
    <t>대가</t>
    <phoneticPr fontId="4" type="noConversion"/>
  </si>
  <si>
    <t>전품</t>
    <phoneticPr fontId="3" type="noConversion"/>
  </si>
  <si>
    <t>가교폴리에틸렌(XLPE)절연난연케이블</t>
    <phoneticPr fontId="4" type="noConversion"/>
  </si>
  <si>
    <t>▶  외함철거</t>
    <phoneticPr fontId="19" type="noConversion"/>
  </si>
  <si>
    <t>면당</t>
    <phoneticPr fontId="19" type="noConversion"/>
  </si>
  <si>
    <t>외함(DOOR-2,측면-1)</t>
    <phoneticPr fontId="19" type="noConversion"/>
  </si>
  <si>
    <t>3.2t , 2.3t</t>
    <phoneticPr fontId="19" type="noConversion"/>
  </si>
  <si>
    <t>x</t>
    <phoneticPr fontId="4" type="noConversion"/>
  </si>
  <si>
    <t>)x</t>
    <phoneticPr fontId="4" type="noConversion"/>
  </si>
  <si>
    <t>))</t>
    <phoneticPr fontId="4" type="noConversion"/>
  </si>
  <si>
    <t>철판(후판)단위중량</t>
    <phoneticPr fontId="8" type="noConversion"/>
  </si>
  <si>
    <t>외함(상,하)</t>
    <phoneticPr fontId="19" type="noConversion"/>
  </si>
  <si>
    <t>2.3t</t>
    <phoneticPr fontId="19" type="noConversion"/>
  </si>
  <si>
    <t>(</t>
    <phoneticPr fontId="4" type="noConversion"/>
  </si>
  <si>
    <t>2</t>
    <phoneticPr fontId="4" type="noConversion"/>
  </si>
  <si>
    <t>)</t>
    <phoneticPr fontId="4" type="noConversion"/>
  </si>
  <si>
    <t>두께*폭*길이*7.85/1000000</t>
    <phoneticPr fontId="8" type="noConversion"/>
  </si>
  <si>
    <t>BASE</t>
    <phoneticPr fontId="19" type="noConversion"/>
  </si>
  <si>
    <t>ㄷ형강 100*50*5t</t>
    <phoneticPr fontId="19" type="noConversion"/>
  </si>
  <si>
    <t>소  계</t>
    <phoneticPr fontId="8" type="noConversion"/>
  </si>
  <si>
    <t>특고압케이블공</t>
    <phoneticPr fontId="4" type="noConversion"/>
  </si>
  <si>
    <t>m</t>
  </si>
  <si>
    <t>MOF 13200/110V 40/5</t>
    <phoneticPr fontId="4" type="noConversion"/>
  </si>
  <si>
    <t>22.9KV TR 750 KVA</t>
    <phoneticPr fontId="4" type="noConversion"/>
  </si>
  <si>
    <t>22.9kV FR-CN/CO-W 60sq</t>
    <phoneticPr fontId="4" type="noConversion"/>
  </si>
  <si>
    <t>케이블철거</t>
    <phoneticPr fontId="4" type="noConversion"/>
  </si>
  <si>
    <t>FR-CN/CO-W</t>
    <phoneticPr fontId="4" type="noConversion"/>
  </si>
  <si>
    <t>특고케이블 철거</t>
    <phoneticPr fontId="4" type="noConversion"/>
  </si>
  <si>
    <t>발전기 철거</t>
    <phoneticPr fontId="4" type="noConversion"/>
  </si>
  <si>
    <t>비상발전기 600kW</t>
    <phoneticPr fontId="4" type="noConversion"/>
  </si>
  <si>
    <t>비상발전기</t>
    <phoneticPr fontId="4" type="noConversion"/>
  </si>
  <si>
    <t>600KW</t>
    <phoneticPr fontId="4" type="noConversion"/>
  </si>
  <si>
    <t>22.9kV CN/CV-W 60sq</t>
    <phoneticPr fontId="4" type="noConversion"/>
  </si>
  <si>
    <t>CV</t>
    <phoneticPr fontId="4" type="noConversion"/>
  </si>
  <si>
    <t>250'/1C</t>
    <phoneticPr fontId="4" type="noConversion"/>
  </si>
  <si>
    <t>100'/1C</t>
    <phoneticPr fontId="4" type="noConversion"/>
  </si>
  <si>
    <t>95'/1C</t>
    <phoneticPr fontId="4" type="noConversion"/>
  </si>
  <si>
    <t>240'/1C</t>
    <phoneticPr fontId="4" type="noConversion"/>
  </si>
  <si>
    <t>FR-8</t>
    <phoneticPr fontId="4" type="noConversion"/>
  </si>
  <si>
    <t>325'/1C</t>
    <phoneticPr fontId="4" type="noConversion"/>
  </si>
  <si>
    <t>TRAY&amp;DUCT철거</t>
    <phoneticPr fontId="4" type="noConversion"/>
  </si>
  <si>
    <t>DUCT</t>
    <phoneticPr fontId="4" type="noConversion"/>
  </si>
  <si>
    <t>W:450</t>
    <phoneticPr fontId="4" type="noConversion"/>
  </si>
  <si>
    <t>TRAY</t>
    <phoneticPr fontId="4" type="noConversion"/>
  </si>
  <si>
    <t>W:300</t>
    <phoneticPr fontId="4" type="noConversion"/>
  </si>
  <si>
    <t>W:600</t>
    <phoneticPr fontId="4" type="noConversion"/>
  </si>
  <si>
    <t xml:space="preserve"> 저압케이블 철거</t>
    <phoneticPr fontId="4" type="noConversion"/>
  </si>
  <si>
    <t>CV 250sq/1Cx8L</t>
    <phoneticPr fontId="4" type="noConversion"/>
  </si>
  <si>
    <t>2+3+9+4+2</t>
    <phoneticPr fontId="4" type="noConversion"/>
  </si>
  <si>
    <t>CV 95sq/1Cx4L</t>
    <phoneticPr fontId="4" type="noConversion"/>
  </si>
  <si>
    <t>2+1+2</t>
    <phoneticPr fontId="4" type="noConversion"/>
  </si>
  <si>
    <t>CV 240sq/1Cx4L</t>
    <phoneticPr fontId="4" type="noConversion"/>
  </si>
  <si>
    <t>2+3+2</t>
    <phoneticPr fontId="4" type="noConversion"/>
  </si>
  <si>
    <t>FR-8  250sq/1Cx4L</t>
    <phoneticPr fontId="4" type="noConversion"/>
  </si>
  <si>
    <t>G-2~
LV-1-2</t>
    <phoneticPr fontId="4" type="noConversion"/>
  </si>
  <si>
    <t>LV-1-2
~BK-2</t>
    <phoneticPr fontId="4" type="noConversion"/>
  </si>
  <si>
    <t>LV-1-1
~BK-2</t>
    <phoneticPr fontId="4" type="noConversion"/>
  </si>
  <si>
    <t>LV-1~
LV-2</t>
    <phoneticPr fontId="4" type="noConversion"/>
  </si>
  <si>
    <t>2+13+5+2</t>
    <phoneticPr fontId="4" type="noConversion"/>
  </si>
  <si>
    <t>2+22+5+2</t>
    <phoneticPr fontId="4" type="noConversion"/>
  </si>
  <si>
    <t>G-2~
GEN</t>
    <phoneticPr fontId="4" type="noConversion"/>
  </si>
  <si>
    <t>FR-8  300sq/1Cx8L</t>
    <phoneticPr fontId="4" type="noConversion"/>
  </si>
  <si>
    <t xml:space="preserve"> 특고 DUCT철거(W:300)</t>
    <phoneticPr fontId="4" type="noConversion"/>
  </si>
  <si>
    <t>저압 TRAY 철거</t>
    <phoneticPr fontId="4" type="noConversion"/>
  </si>
  <si>
    <t>W450xH:100</t>
    <phoneticPr fontId="4" type="noConversion"/>
  </si>
  <si>
    <t>W600xH:100</t>
    <phoneticPr fontId="4" type="noConversion"/>
  </si>
  <si>
    <t>8+8</t>
    <phoneticPr fontId="4" type="noConversion"/>
  </si>
  <si>
    <t>LV-2-2
~TR-3</t>
    <phoneticPr fontId="4" type="noConversion"/>
  </si>
  <si>
    <t>CV 100sq/1C X4l</t>
    <phoneticPr fontId="4" type="noConversion"/>
  </si>
  <si>
    <t>저압케이블공</t>
    <phoneticPr fontId="4" type="noConversion"/>
  </si>
  <si>
    <t>2021년도 상반기 노임단가</t>
    <phoneticPr fontId="4" type="noConversion"/>
  </si>
  <si>
    <t xml:space="preserve"> 2021 상반기 </t>
    <phoneticPr fontId="4" type="noConversion"/>
  </si>
  <si>
    <t xml:space="preserve"> 2020 하반기 </t>
  </si>
  <si>
    <t>플렌트 전공</t>
  </si>
  <si>
    <t>포장공</t>
    <phoneticPr fontId="4" type="noConversion"/>
  </si>
  <si>
    <t xml:space="preserve"> 적용단가 </t>
    <phoneticPr fontId="4" type="noConversion"/>
  </si>
  <si>
    <t>특고설비</t>
    <phoneticPr fontId="4" type="noConversion"/>
  </si>
  <si>
    <t>HV-5~
TR-1</t>
    <phoneticPr fontId="4" type="noConversion"/>
  </si>
  <si>
    <t>FR CN/CO-W 60sq/1C-</t>
    <phoneticPr fontId="3" type="noConversion"/>
  </si>
  <si>
    <t>3+6+14+3</t>
    <phoneticPr fontId="4" type="noConversion"/>
  </si>
  <si>
    <t>3+6+6+3</t>
    <phoneticPr fontId="4" type="noConversion"/>
  </si>
  <si>
    <t>2+6+14+2+2+6+6+2</t>
    <phoneticPr fontId="4" type="noConversion"/>
  </si>
  <si>
    <t>저압케이블</t>
    <phoneticPr fontId="4" type="noConversion"/>
  </si>
  <si>
    <t>FW-CV</t>
    <phoneticPr fontId="4" type="noConversion"/>
  </si>
  <si>
    <t>185'/1C</t>
    <phoneticPr fontId="4" type="noConversion"/>
  </si>
  <si>
    <t>16'/3C</t>
    <phoneticPr fontId="4" type="noConversion"/>
  </si>
  <si>
    <t>동관단자</t>
    <phoneticPr fontId="4" type="noConversion"/>
  </si>
  <si>
    <t>1HOLE</t>
    <phoneticPr fontId="4" type="noConversion"/>
  </si>
  <si>
    <t>16sq</t>
    <phoneticPr fontId="4" type="noConversion"/>
  </si>
  <si>
    <t>2HOLE</t>
    <phoneticPr fontId="4" type="noConversion"/>
  </si>
  <si>
    <t>185sq</t>
    <phoneticPr fontId="4" type="noConversion"/>
  </si>
  <si>
    <t>240sq</t>
    <phoneticPr fontId="4" type="noConversion"/>
  </si>
  <si>
    <t>14'/3C</t>
    <phoneticPr fontId="4" type="noConversion"/>
  </si>
  <si>
    <t>14'/4C</t>
    <phoneticPr fontId="4" type="noConversion"/>
  </si>
  <si>
    <t>22'/4C</t>
    <phoneticPr fontId="4" type="noConversion"/>
  </si>
  <si>
    <t>25'/4C</t>
    <phoneticPr fontId="4" type="noConversion"/>
  </si>
  <si>
    <t>35'/1C</t>
    <phoneticPr fontId="4" type="noConversion"/>
  </si>
  <si>
    <t>200'/1C</t>
    <phoneticPr fontId="4" type="noConversion"/>
  </si>
  <si>
    <t>2500'/1C</t>
    <phoneticPr fontId="4" type="noConversion"/>
  </si>
  <si>
    <t>FR CN/
C0-W</t>
    <phoneticPr fontId="4" type="noConversion"/>
  </si>
  <si>
    <t>저압설비</t>
    <phoneticPr fontId="4" type="noConversion"/>
  </si>
  <si>
    <t>LV-1
~LV-2</t>
    <phoneticPr fontId="4" type="noConversion"/>
  </si>
  <si>
    <t>GCP~
LV-1-3</t>
    <phoneticPr fontId="4" type="noConversion"/>
  </si>
  <si>
    <t>NFR CV 240sq/1C</t>
    <phoneticPr fontId="4" type="noConversion"/>
  </si>
  <si>
    <t>GCP~
LV-2-2</t>
    <phoneticPr fontId="4" type="noConversion"/>
  </si>
  <si>
    <t>3+15+6+3</t>
    <phoneticPr fontId="4" type="noConversion"/>
  </si>
  <si>
    <t>3+5+10+5+3</t>
    <phoneticPr fontId="4" type="noConversion"/>
  </si>
  <si>
    <t>3+25+6+3</t>
    <phoneticPr fontId="4" type="noConversion"/>
  </si>
  <si>
    <t>G~GCP</t>
    <phoneticPr fontId="4" type="noConversion"/>
  </si>
  <si>
    <t>3+3+3</t>
    <phoneticPr fontId="4" type="noConversion"/>
  </si>
  <si>
    <t>LV-~LV-R</t>
    <phoneticPr fontId="4" type="noConversion"/>
  </si>
  <si>
    <t>FW-CV 185sq/1C</t>
    <phoneticPr fontId="4" type="noConversion"/>
  </si>
  <si>
    <t>FW-CV 16sq/3C</t>
    <phoneticPr fontId="4" type="noConversion"/>
  </si>
  <si>
    <t>3+1+3</t>
    <phoneticPr fontId="4" type="noConversion"/>
  </si>
  <si>
    <t>함내</t>
    <phoneticPr fontId="4" type="noConversion"/>
  </si>
  <si>
    <t>LV -1-1</t>
    <phoneticPr fontId="4" type="noConversion"/>
  </si>
  <si>
    <t>CV 250sq/1C</t>
    <phoneticPr fontId="4" type="noConversion"/>
  </si>
  <si>
    <t>CV 100sq/1C</t>
    <phoneticPr fontId="4" type="noConversion"/>
  </si>
  <si>
    <t>CV 60sq/1C</t>
    <phoneticPr fontId="4" type="noConversion"/>
  </si>
  <si>
    <t>CV 38sq/1C</t>
    <phoneticPr fontId="4" type="noConversion"/>
  </si>
  <si>
    <t>CV 14sq/4C</t>
    <phoneticPr fontId="4" type="noConversion"/>
  </si>
  <si>
    <t>LV -1-2</t>
    <phoneticPr fontId="4" type="noConversion"/>
  </si>
  <si>
    <t>CV 200sq/1C</t>
    <phoneticPr fontId="4" type="noConversion"/>
  </si>
  <si>
    <t>CV 22sq/4C</t>
    <phoneticPr fontId="4" type="noConversion"/>
  </si>
  <si>
    <t>FR-8 200sq/1C</t>
    <phoneticPr fontId="4" type="noConversion"/>
  </si>
  <si>
    <t>FR-8 100sq/1C</t>
    <phoneticPr fontId="4" type="noConversion"/>
  </si>
  <si>
    <t>FR-8 22sq/4C</t>
    <phoneticPr fontId="4" type="noConversion"/>
  </si>
  <si>
    <t>F-CV 25sq/4C</t>
    <phoneticPr fontId="4" type="noConversion"/>
  </si>
  <si>
    <t>LV -2-1</t>
    <phoneticPr fontId="4" type="noConversion"/>
  </si>
  <si>
    <t>F-CV 35sq/1C</t>
    <phoneticPr fontId="4" type="noConversion"/>
  </si>
  <si>
    <t>LV -2-2</t>
    <phoneticPr fontId="4" type="noConversion"/>
  </si>
  <si>
    <t>FR-8 38sq/1C</t>
    <phoneticPr fontId="4" type="noConversion"/>
  </si>
  <si>
    <t>구 분</t>
  </si>
  <si>
    <t>형태 및 규격</t>
  </si>
  <si>
    <t>산   식</t>
  </si>
  <si>
    <t>TRAY부속품</t>
    <phoneticPr fontId="4" type="noConversion"/>
  </si>
  <si>
    <t>ST'</t>
    <phoneticPr fontId="4" type="noConversion"/>
  </si>
  <si>
    <t>H/ELBOW</t>
    <phoneticPr fontId="4" type="noConversion"/>
  </si>
  <si>
    <t>V/ELBOW</t>
    <phoneticPr fontId="4" type="noConversion"/>
  </si>
  <si>
    <t>JOINT         CONNECTOR</t>
    <phoneticPr fontId="4" type="noConversion"/>
  </si>
  <si>
    <t>SHANK        B/NUT</t>
    <phoneticPr fontId="4" type="noConversion"/>
  </si>
  <si>
    <t>B-JUMPER</t>
    <phoneticPr fontId="4" type="noConversion"/>
  </si>
  <si>
    <t>천정</t>
    <phoneticPr fontId="4" type="noConversion"/>
  </si>
  <si>
    <t>300Wx
100H</t>
    <phoneticPr fontId="3" type="noConversion"/>
  </si>
  <si>
    <t>300W*
100H</t>
    <phoneticPr fontId="3" type="noConversion"/>
  </si>
  <si>
    <t>3/8</t>
    <phoneticPr fontId="3" type="noConversion"/>
  </si>
  <si>
    <t>W:500</t>
    <phoneticPr fontId="3" type="noConversion"/>
  </si>
  <si>
    <t>ST' W:300xH:100</t>
    <phoneticPr fontId="4" type="noConversion"/>
  </si>
  <si>
    <t>요율</t>
  </si>
  <si>
    <t>전품</t>
  </si>
  <si>
    <t>5-8</t>
    <phoneticPr fontId="4" type="noConversion"/>
  </si>
  <si>
    <t>CABLE DUCT(특고)</t>
    <phoneticPr fontId="4" type="noConversion"/>
  </si>
  <si>
    <t>2+2</t>
    <phoneticPr fontId="4" type="noConversion"/>
  </si>
  <si>
    <t>CABLE TRAY(저압)</t>
    <phoneticPr fontId="4" type="noConversion"/>
  </si>
  <si>
    <t>450Wx
100H</t>
    <phoneticPr fontId="3" type="noConversion"/>
  </si>
  <si>
    <t>ST' W:600xH:100</t>
    <phoneticPr fontId="4" type="noConversion"/>
  </si>
  <si>
    <t>3+6+3</t>
    <phoneticPr fontId="4" type="noConversion"/>
  </si>
  <si>
    <t>600Wx
100H</t>
    <phoneticPr fontId="3" type="noConversion"/>
  </si>
  <si>
    <t>600W*
100H</t>
    <phoneticPr fontId="3" type="noConversion"/>
  </si>
  <si>
    <t>ST' W:450xH:100</t>
    <phoneticPr fontId="4" type="noConversion"/>
  </si>
  <si>
    <t>450W*
100H</t>
    <phoneticPr fontId="3" type="noConversion"/>
  </si>
  <si>
    <t>임시전력 1차</t>
    <phoneticPr fontId="4" type="noConversion"/>
  </si>
  <si>
    <t>임시-1
~LV-1-2</t>
    <phoneticPr fontId="4" type="noConversion"/>
  </si>
  <si>
    <t>노출</t>
    <phoneticPr fontId="4" type="noConversion"/>
  </si>
  <si>
    <t>3+10+3</t>
    <phoneticPr fontId="4" type="noConversion"/>
  </si>
  <si>
    <t>임시-1
~LV-2-2</t>
    <phoneticPr fontId="4" type="noConversion"/>
  </si>
  <si>
    <t>LV-1-1~
LV-1-2</t>
    <phoneticPr fontId="4" type="noConversion"/>
  </si>
  <si>
    <t>LV-2-1~
LV-2-2</t>
    <phoneticPr fontId="4" type="noConversion"/>
  </si>
  <si>
    <t>F-GV</t>
    <phoneticPr fontId="4" type="noConversion"/>
  </si>
  <si>
    <t>50sq</t>
    <phoneticPr fontId="4" type="noConversion"/>
  </si>
  <si>
    <t>임시전력 2차</t>
    <phoneticPr fontId="4" type="noConversion"/>
  </si>
  <si>
    <t>임시-2
~LV-1-1</t>
    <phoneticPr fontId="4" type="noConversion"/>
  </si>
  <si>
    <t>3+12+3</t>
    <phoneticPr fontId="4" type="noConversion"/>
  </si>
  <si>
    <t>임시-3
~LV-1-2</t>
    <phoneticPr fontId="4" type="noConversion"/>
  </si>
  <si>
    <t>임시-2~
BUS</t>
    <phoneticPr fontId="4" type="noConversion"/>
  </si>
  <si>
    <t>F-GV 50sq</t>
    <phoneticPr fontId="4" type="noConversion"/>
  </si>
  <si>
    <t>임시-3~
BUS</t>
    <phoneticPr fontId="4" type="noConversion"/>
  </si>
  <si>
    <t>임시전력 3차</t>
    <phoneticPr fontId="4" type="noConversion"/>
  </si>
  <si>
    <t>CABLE</t>
    <phoneticPr fontId="4" type="noConversion"/>
  </si>
  <si>
    <t>W:200X100</t>
    <phoneticPr fontId="4" type="noConversion"/>
  </si>
  <si>
    <t>분전반</t>
    <phoneticPr fontId="4" type="noConversion"/>
  </si>
  <si>
    <t>UPS</t>
    <phoneticPr fontId="4" type="noConversion"/>
  </si>
  <si>
    <t>전력케이블 재사용</t>
    <phoneticPr fontId="4" type="noConversion"/>
  </si>
  <si>
    <t>38sq/1C</t>
    <phoneticPr fontId="4" type="noConversion"/>
  </si>
  <si>
    <t>50sq/1C</t>
    <phoneticPr fontId="4" type="noConversion"/>
  </si>
  <si>
    <t>100sq/1C</t>
    <phoneticPr fontId="4" type="noConversion"/>
  </si>
  <si>
    <t>60sq/1C</t>
    <phoneticPr fontId="4" type="noConversion"/>
  </si>
  <si>
    <t>철거</t>
    <phoneticPr fontId="4" type="noConversion"/>
  </si>
  <si>
    <t>강제전선관</t>
    <phoneticPr fontId="4" type="noConversion"/>
  </si>
  <si>
    <t>22C</t>
    <phoneticPr fontId="4" type="noConversion"/>
  </si>
  <si>
    <t>36C</t>
    <phoneticPr fontId="4" type="noConversion"/>
  </si>
  <si>
    <t>CABLE DUCT</t>
    <phoneticPr fontId="3" type="noConversion"/>
  </si>
  <si>
    <t>전력케이블 재사용</t>
    <phoneticPr fontId="3" type="noConversion"/>
  </si>
  <si>
    <t>전선관 철거</t>
    <phoneticPr fontId="4" type="noConversion"/>
  </si>
  <si>
    <t>STEEL 22C</t>
    <phoneticPr fontId="4" type="noConversion"/>
  </si>
  <si>
    <t>STEEL 36C</t>
    <phoneticPr fontId="4" type="noConversion"/>
  </si>
  <si>
    <t>분전반 철거</t>
    <phoneticPr fontId="4" type="noConversion"/>
  </si>
  <si>
    <t>750KVA</t>
    <phoneticPr fontId="4" type="noConversion"/>
  </si>
  <si>
    <t>견적</t>
    <phoneticPr fontId="4" type="noConversion"/>
  </si>
  <si>
    <t>5-11</t>
    <phoneticPr fontId="4" type="noConversion"/>
  </si>
  <si>
    <t>3-38</t>
    <phoneticPr fontId="4" type="noConversion"/>
  </si>
  <si>
    <t>5-7</t>
    <phoneticPr fontId="3" type="noConversion"/>
  </si>
  <si>
    <t>5-18</t>
    <phoneticPr fontId="4" type="noConversion"/>
  </si>
  <si>
    <t>5-1</t>
    <phoneticPr fontId="4" type="noConversion"/>
  </si>
  <si>
    <t xml:space="preserve"> 1. 수배전반 철거 및 전력간선 설비 공사</t>
    <phoneticPr fontId="4" type="noConversion"/>
  </si>
  <si>
    <t>1200x2500xH:2550</t>
    <phoneticPr fontId="4" type="noConversion"/>
  </si>
  <si>
    <t>1300x2500xH:2550</t>
    <phoneticPr fontId="4" type="noConversion"/>
  </si>
  <si>
    <t>800x1600xH:2350</t>
    <phoneticPr fontId="4" type="noConversion"/>
  </si>
  <si>
    <t>900x1600xH:2350</t>
    <phoneticPr fontId="4" type="noConversion"/>
  </si>
  <si>
    <t>1800x1600xH:2350</t>
    <phoneticPr fontId="4" type="noConversion"/>
  </si>
  <si>
    <t>2500x1600xH:2350</t>
    <phoneticPr fontId="4" type="noConversion"/>
  </si>
  <si>
    <t>3￠ 22.9KV 750KVA</t>
    <phoneticPr fontId="4" type="noConversion"/>
  </si>
  <si>
    <t>13200/110V 40/5</t>
    <phoneticPr fontId="4" type="noConversion"/>
  </si>
  <si>
    <t>40/5</t>
    <phoneticPr fontId="4" type="noConversion"/>
  </si>
  <si>
    <t>비상발전기 철거</t>
    <phoneticPr fontId="4" type="noConversion"/>
  </si>
  <si>
    <t>3￠ 600KW</t>
    <phoneticPr fontId="4" type="noConversion"/>
  </si>
  <si>
    <t>저압케이블 철거</t>
    <phoneticPr fontId="4" type="noConversion"/>
  </si>
  <si>
    <t>FR-8 250㎟/1C</t>
    <phoneticPr fontId="4" type="noConversion"/>
  </si>
  <si>
    <t>FR-8 325㎟/1C</t>
    <phoneticPr fontId="4" type="noConversion"/>
  </si>
  <si>
    <t>600V CV 95㎟/1C</t>
    <phoneticPr fontId="4" type="noConversion"/>
  </si>
  <si>
    <t>600V CV 100㎟/1C</t>
    <phoneticPr fontId="4" type="noConversion"/>
  </si>
  <si>
    <t>600V CV 240㎟/1C</t>
    <phoneticPr fontId="4" type="noConversion"/>
  </si>
  <si>
    <t>600V CV 250㎟/1C</t>
    <phoneticPr fontId="4" type="noConversion"/>
  </si>
  <si>
    <t xml:space="preserve"> CABLE TRAY &amp;DUCT 철거</t>
    <phoneticPr fontId="4" type="noConversion"/>
  </si>
  <si>
    <t>W:300 x H:100</t>
    <phoneticPr fontId="4" type="noConversion"/>
  </si>
  <si>
    <t>W:450 x H:100</t>
    <phoneticPr fontId="4" type="noConversion"/>
  </si>
  <si>
    <t>W:600 x H:100</t>
    <phoneticPr fontId="4" type="noConversion"/>
  </si>
  <si>
    <t>2.특고압 및 저압 전력간선 설비 공사</t>
    <phoneticPr fontId="4" type="noConversion"/>
  </si>
  <si>
    <t>22.9KV 수밀형동심중선선케이블</t>
    <phoneticPr fontId="4" type="noConversion"/>
  </si>
  <si>
    <t>저독성난연폴리올레핀내화케이블</t>
    <phoneticPr fontId="4" type="noConversion"/>
  </si>
  <si>
    <t>0.6/1kV FW-CV 3C*16㎟</t>
    <phoneticPr fontId="4" type="noConversion"/>
  </si>
  <si>
    <t>0.6/1kV FW-CV 1C*185㎟</t>
    <phoneticPr fontId="4" type="noConversion"/>
  </si>
  <si>
    <t>25KV 25SMT 60㎟</t>
    <phoneticPr fontId="3" type="noConversion"/>
  </si>
  <si>
    <t>동관단자</t>
    <phoneticPr fontId="3" type="noConversion"/>
  </si>
  <si>
    <t>2HOLE 185㎟</t>
    <phoneticPr fontId="3" type="noConversion"/>
  </si>
  <si>
    <t>1HOLE 16㎟</t>
    <phoneticPr fontId="3" type="noConversion"/>
  </si>
  <si>
    <t>2HOLE 240㎟</t>
    <phoneticPr fontId="3" type="noConversion"/>
  </si>
  <si>
    <t>600V CV 14㎟/4C</t>
  </si>
  <si>
    <t>600V CV 22㎟/4C</t>
    <phoneticPr fontId="4" type="noConversion"/>
  </si>
  <si>
    <t>600V CV 25㎟/4C</t>
    <phoneticPr fontId="4" type="noConversion"/>
  </si>
  <si>
    <t>600V CV 35㎟/1C</t>
    <phoneticPr fontId="4" type="noConversion"/>
  </si>
  <si>
    <t>600V CV 38㎟/1C</t>
    <phoneticPr fontId="4" type="noConversion"/>
  </si>
  <si>
    <t>600V CV 60㎟/1C</t>
    <phoneticPr fontId="4" type="noConversion"/>
  </si>
  <si>
    <t>600V CV 200㎟/1C</t>
    <phoneticPr fontId="4" type="noConversion"/>
  </si>
  <si>
    <t>FR-8 22㎟/4C</t>
    <phoneticPr fontId="4" type="noConversion"/>
  </si>
  <si>
    <t>FR-8 38㎟/1C</t>
    <phoneticPr fontId="4" type="noConversion"/>
  </si>
  <si>
    <t>FR-8 100㎟/1C</t>
    <phoneticPr fontId="4" type="noConversion"/>
  </si>
  <si>
    <t>FR CN/CO-W 60㎟</t>
    <phoneticPr fontId="3" type="noConversion"/>
  </si>
  <si>
    <t>CABLE TRAY(STRAIGHT)</t>
    <phoneticPr fontId="4" type="noConversion"/>
  </si>
  <si>
    <t>2.3T W:300xH:100</t>
    <phoneticPr fontId="4" type="noConversion"/>
  </si>
  <si>
    <t>CABLE TRAY(H/ELBOW)</t>
    <phoneticPr fontId="4" type="noConversion"/>
  </si>
  <si>
    <t>CABLE TRAY(V/ELBOW)</t>
    <phoneticPr fontId="4" type="noConversion"/>
  </si>
  <si>
    <t>J/CONN'</t>
    <phoneticPr fontId="4" type="noConversion"/>
  </si>
  <si>
    <t>H:100</t>
    <phoneticPr fontId="4" type="noConversion"/>
  </si>
  <si>
    <t>SHANK BOLT&amp;NUT</t>
    <phoneticPr fontId="4" type="noConversion"/>
  </si>
  <si>
    <t>3/8"</t>
    <phoneticPr fontId="4" type="noConversion"/>
  </si>
  <si>
    <t>CABLE TRAY 지지대</t>
    <phoneticPr fontId="4" type="noConversion"/>
  </si>
  <si>
    <t>바닥,벽체 W:500</t>
    <phoneticPr fontId="4" type="noConversion"/>
  </si>
  <si>
    <t>개소</t>
    <phoneticPr fontId="4" type="noConversion"/>
  </si>
  <si>
    <t>3.CABLE TRAY &amp; DUCT 설비 공사</t>
    <phoneticPr fontId="4" type="noConversion"/>
  </si>
  <si>
    <t>2.3T W:450xH:100</t>
    <phoneticPr fontId="4" type="noConversion"/>
  </si>
  <si>
    <t>2.3T W:600xH:100</t>
    <phoneticPr fontId="4" type="noConversion"/>
  </si>
  <si>
    <t>CABLE DUCT(STRAIGHT)</t>
    <phoneticPr fontId="4" type="noConversion"/>
  </si>
  <si>
    <t>CABLE DUCT(H/ELBOW)</t>
    <phoneticPr fontId="4" type="noConversion"/>
  </si>
  <si>
    <t>CABLE DUCT(V/ELBOW)</t>
    <phoneticPr fontId="4" type="noConversion"/>
  </si>
  <si>
    <t>4.임시전력 설비 공사</t>
    <phoneticPr fontId="4" type="noConversion"/>
  </si>
  <si>
    <t>난연PVC절연접지용전선</t>
  </si>
  <si>
    <t>F-GV 50㎟</t>
    <phoneticPr fontId="4" type="noConversion"/>
  </si>
  <si>
    <t>1HOLE 50㎟</t>
    <phoneticPr fontId="3" type="noConversion"/>
  </si>
  <si>
    <t>접지전선 재사용</t>
    <phoneticPr fontId="4" type="noConversion"/>
  </si>
  <si>
    <t>5. UPS설비공사</t>
    <phoneticPr fontId="4" type="noConversion"/>
  </si>
  <si>
    <t>2.3T W:200xH:100</t>
    <phoneticPr fontId="4" type="noConversion"/>
  </si>
  <si>
    <t>UPS 분전반</t>
    <phoneticPr fontId="4" type="noConversion"/>
  </si>
  <si>
    <t>옥내노출 ALL STS</t>
    <phoneticPr fontId="4" type="noConversion"/>
  </si>
  <si>
    <t>600V CV 50㎟/1C</t>
    <phoneticPr fontId="4" type="noConversion"/>
  </si>
  <si>
    <t>UPS 분전반 철거</t>
    <phoneticPr fontId="4" type="noConversion"/>
  </si>
  <si>
    <t>강제전선관 철거</t>
    <phoneticPr fontId="4" type="noConversion"/>
  </si>
  <si>
    <t>UPS(50KVA) 철거</t>
    <phoneticPr fontId="4" type="noConversion"/>
  </si>
  <si>
    <t>폐축전기 처리포함</t>
    <phoneticPr fontId="4" type="noConversion"/>
  </si>
  <si>
    <t xml:space="preserve">CABLE TRAY  지지대 </t>
    <phoneticPr fontId="4" type="noConversion"/>
  </si>
  <si>
    <t>W:500</t>
    <phoneticPr fontId="4" type="noConversion"/>
  </si>
  <si>
    <t>-개소-</t>
    <phoneticPr fontId="4" type="noConversion"/>
  </si>
  <si>
    <t>셋트앙카</t>
    <phoneticPr fontId="4" type="noConversion"/>
  </si>
  <si>
    <t>전산볼트</t>
    <phoneticPr fontId="4" type="noConversion"/>
  </si>
  <si>
    <t>C-CHNNEL</t>
  </si>
  <si>
    <t>40*40*2.6T</t>
    <phoneticPr fontId="4" type="noConversion"/>
  </si>
  <si>
    <t>HEX HEAD BOLT</t>
    <phoneticPr fontId="4" type="noConversion"/>
  </si>
  <si>
    <t>HOLD DOWN CLAMO</t>
    <phoneticPr fontId="4" type="noConversion"/>
  </si>
  <si>
    <t>노무비의 3%</t>
    <phoneticPr fontId="4" type="noConversion"/>
  </si>
  <si>
    <t>C-CHNNEL</t>
    <phoneticPr fontId="4" type="noConversion"/>
  </si>
  <si>
    <t>HOLD DOWN CLAMP</t>
    <phoneticPr fontId="4" type="noConversion"/>
  </si>
  <si>
    <t>THREADED ROD</t>
    <phoneticPr fontId="4" type="noConversion"/>
  </si>
  <si>
    <t>잡자재비</t>
    <phoneticPr fontId="4" type="noConversion"/>
  </si>
  <si>
    <t>전선의2%</t>
    <phoneticPr fontId="4" type="noConversion"/>
  </si>
  <si>
    <t>총                          계  (I)</t>
    <phoneticPr fontId="4" type="noConversion"/>
  </si>
  <si>
    <t>I  *</t>
    <phoneticPr fontId="1" type="noConversion"/>
  </si>
  <si>
    <t>고     재     처     리     비  (H)</t>
    <phoneticPr fontId="4" type="noConversion"/>
  </si>
  <si>
    <t>고재처리비</t>
    <phoneticPr fontId="4" type="noConversion"/>
  </si>
  <si>
    <t>설  계  예  산  서</t>
    <phoneticPr fontId="4" type="noConversion"/>
  </si>
  <si>
    <t>-. 제주특별자치도 제주시 산천단 남길 10 제주의료원내</t>
    <phoneticPr fontId="3" type="noConversion"/>
  </si>
  <si>
    <t>□관급구입:</t>
    <phoneticPr fontId="4" type="noConversion"/>
  </si>
  <si>
    <t>관  급  자   설   치   관   급   자   재   비</t>
    <phoneticPr fontId="4" type="noConversion"/>
  </si>
  <si>
    <t>물가자료('20,03)</t>
    <phoneticPr fontId="4" type="noConversion"/>
  </si>
  <si>
    <t>물가정보("20,03)</t>
    <phoneticPr fontId="4" type="noConversion"/>
  </si>
  <si>
    <t>1.고철</t>
    <phoneticPr fontId="4" type="noConversion"/>
  </si>
  <si>
    <t>규격</t>
    <phoneticPr fontId="4" type="noConversion"/>
  </si>
  <si>
    <t>코아수</t>
    <phoneticPr fontId="4" type="noConversion"/>
  </si>
  <si>
    <t>적용율</t>
    <phoneticPr fontId="4" type="noConversion"/>
  </si>
  <si>
    <t>100x14x1000x(8960kg/1,000,000,000m㎡)=12.54</t>
    <phoneticPr fontId="4" type="noConversion"/>
  </si>
  <si>
    <t>동의 비중 8.92g/1㎤</t>
  </si>
  <si>
    <t xml:space="preserve"> 2.파동(하동)</t>
    <phoneticPr fontId="4" type="noConversion"/>
  </si>
  <si>
    <t>직경x1000x(8960kg/1,000,000,000m㎡)</t>
    <phoneticPr fontId="4" type="noConversion"/>
  </si>
  <si>
    <t>25㎟</t>
    <phoneticPr fontId="4" type="noConversion"/>
  </si>
  <si>
    <t>3/8"10mm</t>
    <phoneticPr fontId="4" type="noConversion"/>
  </si>
  <si>
    <t xml:space="preserve"> 3/8"</t>
    <phoneticPr fontId="4" type="noConversion"/>
  </si>
  <si>
    <t xml:space="preserve">3/8", </t>
    <phoneticPr fontId="4" type="noConversion"/>
  </si>
  <si>
    <t>0.6/1kV F-FR-8 1C*185㎟</t>
    <phoneticPr fontId="4" type="noConversion"/>
  </si>
  <si>
    <t>0.6/1kV F-FR-8 1C*240㎟</t>
    <phoneticPr fontId="4" type="noConversion"/>
  </si>
  <si>
    <t>FW- CV 150sq/1C</t>
    <phoneticPr fontId="4" type="noConversion"/>
  </si>
  <si>
    <t>150'/1C</t>
    <phoneticPr fontId="4" type="noConversion"/>
  </si>
  <si>
    <t>150sq</t>
    <phoneticPr fontId="4" type="noConversion"/>
  </si>
  <si>
    <t>FW- CV 95sq/1C</t>
    <phoneticPr fontId="4" type="noConversion"/>
  </si>
  <si>
    <t>95sq</t>
    <phoneticPr fontId="4" type="noConversion"/>
  </si>
  <si>
    <t>35sq</t>
    <phoneticPr fontId="4" type="noConversion"/>
  </si>
  <si>
    <t>FW- CV 35sq/1C</t>
    <phoneticPr fontId="4" type="noConversion"/>
  </si>
  <si>
    <t>0.6/1kV FW-CV 1C*35㎟</t>
    <phoneticPr fontId="4" type="noConversion"/>
  </si>
  <si>
    <t>0.6/1kV FW-CV 1C*95㎟</t>
    <phoneticPr fontId="4" type="noConversion"/>
  </si>
  <si>
    <t>0.6/1kV FW-CV 1C*150㎟</t>
    <phoneticPr fontId="4" type="noConversion"/>
  </si>
  <si>
    <t>2HOLE 95㎟</t>
    <phoneticPr fontId="3" type="noConversion"/>
  </si>
  <si>
    <t>2HOLE 150㎟</t>
    <phoneticPr fontId="3" type="noConversion"/>
  </si>
  <si>
    <t>2HOLE 35㎟</t>
    <phoneticPr fontId="3" type="noConversion"/>
  </si>
  <si>
    <t>F-FR-CV</t>
    <phoneticPr fontId="4" type="noConversion"/>
  </si>
  <si>
    <t>요양원</t>
    <phoneticPr fontId="4" type="noConversion"/>
  </si>
  <si>
    <t>F-CV 240sq/1C</t>
    <phoneticPr fontId="4" type="noConversion"/>
  </si>
  <si>
    <t>0.6/1kV FW-CV 1C*240㎟</t>
    <phoneticPr fontId="4" type="noConversion"/>
  </si>
  <si>
    <t>제주의료원 변전설비 교체공사</t>
    <phoneticPr fontId="1" type="noConversion"/>
  </si>
  <si>
    <t>무정전전원장치</t>
    <phoneticPr fontId="4" type="noConversion"/>
  </si>
  <si>
    <t>50KVA</t>
    <phoneticPr fontId="4" type="noConversion"/>
  </si>
  <si>
    <t>-. 변전설비 교체 전기공사 1식</t>
    <phoneticPr fontId="3" type="noConversion"/>
  </si>
  <si>
    <t>수배전반,UPS</t>
    <phoneticPr fontId="4" type="noConversion"/>
  </si>
  <si>
    <t>직 접 (간접)  재 료 비(가)</t>
    <phoneticPr fontId="4" type="noConversion"/>
  </si>
  <si>
    <t>직   접   노   무   비(가)</t>
    <phoneticPr fontId="4" type="noConversion"/>
  </si>
  <si>
    <t>간   접   노   무   비(나)</t>
    <phoneticPr fontId="4" type="noConversion"/>
  </si>
  <si>
    <t>소                 계 (가)</t>
    <phoneticPr fontId="4" type="noConversion"/>
  </si>
  <si>
    <t>건    강     보    험   료</t>
    <phoneticPr fontId="4" type="noConversion"/>
  </si>
  <si>
    <t>노 인 장 기 요 양 보 험 료</t>
    <phoneticPr fontId="4" type="noConversion"/>
  </si>
  <si>
    <t>연    금     보    험   료</t>
    <phoneticPr fontId="4" type="noConversion"/>
  </si>
  <si>
    <t>산    재     보    험   료</t>
    <phoneticPr fontId="4" type="noConversion"/>
  </si>
  <si>
    <t>고    용     보    험   료</t>
    <phoneticPr fontId="4" type="noConversion"/>
  </si>
  <si>
    <t>안    전     관    리   비</t>
    <phoneticPr fontId="4" type="noConversion"/>
  </si>
  <si>
    <t>환    경     보    전   비</t>
    <phoneticPr fontId="4" type="noConversion"/>
  </si>
  <si>
    <t>소                 계 (나)</t>
    <phoneticPr fontId="4" type="noConversion"/>
  </si>
  <si>
    <t>소                 계 (다)</t>
    <phoneticPr fontId="4" type="noConversion"/>
  </si>
  <si>
    <t>이                          윤  (G)</t>
    <phoneticPr fontId="4" type="noConversion"/>
  </si>
  <si>
    <t>식</t>
    <phoneticPr fontId="4" type="noConversion"/>
  </si>
  <si>
    <t>대</t>
    <phoneticPr fontId="4" type="noConversion"/>
  </si>
  <si>
    <t>폐기물 처리비</t>
    <phoneticPr fontId="4" type="noConversion"/>
  </si>
  <si>
    <t>PcBs처리비</t>
    <phoneticPr fontId="4" type="noConversion"/>
  </si>
  <si>
    <t>3.기타</t>
    <phoneticPr fontId="4" type="noConversion"/>
  </si>
  <si>
    <t>특고기기</t>
    <phoneticPr fontId="4" type="noConversion"/>
  </si>
  <si>
    <t>MOF,MOLD TR등</t>
    <phoneticPr fontId="4" type="noConversion"/>
  </si>
  <si>
    <t xml:space="preserve">폐     기      물       처     리     비  </t>
    <phoneticPr fontId="4" type="noConversion"/>
  </si>
  <si>
    <t>폐기물처리비</t>
    <phoneticPr fontId="4" type="noConversion"/>
  </si>
  <si>
    <t>1.수배전반</t>
    <phoneticPr fontId="4" type="noConversion"/>
  </si>
  <si>
    <t>면</t>
    <phoneticPr fontId="4" type="noConversion"/>
  </si>
  <si>
    <t>식별번호</t>
    <phoneticPr fontId="4" type="noConversion"/>
  </si>
  <si>
    <t>1.1ㆍEHV-1(LBS반)ㆍ1400Wx2550Hx2500D</t>
    <phoneticPr fontId="4" type="noConversion"/>
  </si>
  <si>
    <t>1.2ㆍEHV-2(MOF반)ㆍ1400Wx2550Hx2500D</t>
    <phoneticPr fontId="4" type="noConversion"/>
  </si>
  <si>
    <t>1.3ㆍEHV-3(MAIN VCB반)ㆍ1400Wx2550Hx2500D</t>
    <phoneticPr fontId="4" type="noConversion"/>
  </si>
  <si>
    <t>1.4ㆍEHV-4(VCB반)ㆍ1400Wx2550Hx2500D</t>
    <phoneticPr fontId="4" type="noConversion"/>
  </si>
  <si>
    <t>1.5ㆍEHV-5(VCB반)ㆍ1400Wx2550Hx2500D</t>
    <phoneticPr fontId="4" type="noConversion"/>
  </si>
  <si>
    <t>1.6ㆍTR-1(변압기반)ㆍ2200Wx2550Hx2500D</t>
    <phoneticPr fontId="4" type="noConversion"/>
  </si>
  <si>
    <t>1.7ㆍTR-2(변압기반)ㆍ2200Wx2550Hx2500D</t>
    <phoneticPr fontId="4" type="noConversion"/>
  </si>
  <si>
    <t>1.8ㆍLV-1(ACB &amp; TIE ACB반)ㆍ800Wx2550Hx1500D</t>
    <phoneticPr fontId="4" type="noConversion"/>
  </si>
  <si>
    <t>1.9ㆍLV-1-1(MCCB반)ㆍ800Wx2550Hx2500D</t>
    <phoneticPr fontId="4" type="noConversion"/>
  </si>
  <si>
    <t>1.10ㆍLV-1-2(MCCB반)ㆍ800Wx2550Hx1500D</t>
    <phoneticPr fontId="4" type="noConversion"/>
  </si>
  <si>
    <t>1.11ㆍLV-1-3(ATS &amp; MCCB반)ㆍ800Wx2550Hx2500D</t>
    <phoneticPr fontId="4" type="noConversion"/>
  </si>
  <si>
    <t>1.12ㆍLV-1-4(MCCB반)ㆍ800Wx2550Hx1500D</t>
    <phoneticPr fontId="4" type="noConversion"/>
  </si>
  <si>
    <t>1.13ㆍLV-2(ACB반)ㆍ800Wx2550Hx1500D</t>
    <phoneticPr fontId="4" type="noConversion"/>
  </si>
  <si>
    <t>1.14ㆍLV-2-1(MCCB반)ㆍ800Wx2550Hx1500D</t>
    <phoneticPr fontId="4" type="noConversion"/>
  </si>
  <si>
    <t>1.15ㆍLV-2-2(ATS &amp; ACB &amp; MCCB반)ㆍ800Wx2550Hx1500D</t>
    <phoneticPr fontId="4" type="noConversion"/>
  </si>
  <si>
    <t>1.16ㆍLV-2-3(MCCB반)ㆍ800Wx2550Hx1500D</t>
    <phoneticPr fontId="4" type="noConversion"/>
  </si>
  <si>
    <t>1.17ㆍLV-2-4(ACB &amp; MCCB반)ㆍ800Wx2550Hx2500D</t>
    <phoneticPr fontId="4" type="noConversion"/>
  </si>
  <si>
    <t>1.18ㆍLV-R(정류기반)ㆍ800Wx2550Hx1500D</t>
    <phoneticPr fontId="4" type="noConversion"/>
  </si>
  <si>
    <t>1.19ㆍGCP-2(ACB반)ㆍ800Wx2500Hx1500D</t>
    <phoneticPr fontId="4" type="noConversion"/>
  </si>
  <si>
    <t>1.20ㆍ임시-2ㆍ800Wx2000Hx400D</t>
    <phoneticPr fontId="4" type="noConversion"/>
  </si>
  <si>
    <t>1.21ㆍ임시-3ㆍ800Wx2000Hx400D</t>
    <phoneticPr fontId="4" type="noConversion"/>
  </si>
  <si>
    <t>비상발전기</t>
  </si>
  <si>
    <t>750KW</t>
  </si>
  <si>
    <t>2. 비상발전기</t>
    <phoneticPr fontId="4" type="noConversion"/>
  </si>
  <si>
    <t>3.무정전 전원장치</t>
    <phoneticPr fontId="4" type="noConversion"/>
  </si>
  <si>
    <t>4.조달수수료</t>
    <phoneticPr fontId="4" type="noConversion"/>
  </si>
  <si>
    <t>발전기
설치포함</t>
    <phoneticPr fontId="4" type="noConversion"/>
  </si>
  <si>
    <t>UPS설치
포함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</si>
</sst>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  <numFmt numFmtId="177" formatCode="_-* #,##0_-;\-* #,##0_-;_-@_-"/>
    <numFmt numFmtId="178" formatCode="#,##0_);[Red]\(#,##0\)"/>
    <numFmt numFmtId="179" formatCode="#,##0_ "/>
    <numFmt numFmtId="180" formatCode="0.000%"/>
    <numFmt numFmtId="181" formatCode="_-* #,##0_-;\-* #,##0_-;_-* &quot;-&quot;??_-;_-@_-"/>
    <numFmt numFmtId="182" formatCode="#,##0;[Red]#,##0"/>
    <numFmt numFmtId="183" formatCode="0.0_);[Red]\(0.0\)"/>
    <numFmt numFmtId="184" formatCode="General&quot;㎥&quot;"/>
    <numFmt numFmtId="185" formatCode="&quot;제&quot;#,##0&quot;호&quot;&quot;표&quot;"/>
    <numFmt numFmtId="186" formatCode="_-* #,##0.000_-;\-* #,##0.000_-;_-* &quot;-&quot;_-;_-@_-"/>
    <numFmt numFmtId="187" formatCode="#,##0.0;[Red]\-#,##0.0"/>
    <numFmt numFmtId="188" formatCode="#,##0.0000;[Red]\-#,##0.0000"/>
    <numFmt numFmtId="189" formatCode="0.0%"/>
    <numFmt numFmtId="190" formatCode="mm&quot;월&quot;\ dd&quot;일&quot;"/>
    <numFmt numFmtId="191" formatCode="_(* #,##0.00_);_(* \(#,##0.00\);_(* &quot;-&quot;??_);_(@_)"/>
    <numFmt numFmtId="192" formatCode="&quot;(₩  &quot;#,###,000&quot;)&quot;\ "/>
    <numFmt numFmtId="193" formatCode="_(* #,##0_);_(* \(#,##0\);_(* &quot;-&quot;_);_(@_)"/>
    <numFmt numFmtId="194" formatCode="_-* #,##0.0000_-;\-* #,##0.0000_-;_-@_-"/>
    <numFmt numFmtId="195" formatCode="_-* #,##0.0_-;\-* #,##0.0_-;_-* &quot;-&quot;?_-;_-@_-"/>
    <numFmt numFmtId="196" formatCode="#"/>
    <numFmt numFmtId="197" formatCode="0.00_ "/>
    <numFmt numFmtId="198" formatCode="_(* #,##0_);_(* \(#,##0\);_(* &quot;-&quot;??_);_(@_)"/>
    <numFmt numFmtId="199" formatCode="0.00000_);[Red]\(0.00000\)"/>
    <numFmt numFmtId="200" formatCode="_-* #,##0.000000_-;\-* #,##0.000000_-;_-* &quot;-&quot;??_-;_-@_-"/>
  </numFmts>
  <fonts count="66">
    <font>
      <sz val="10"/>
      <name val="굴림체"/>
      <family val="3"/>
      <charset val="129"/>
    </font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name val="굴림체"/>
      <family val="3"/>
      <charset val="129"/>
    </font>
    <font>
      <sz val="10"/>
      <name val="굴림"/>
      <family val="3"/>
      <charset val="129"/>
    </font>
    <font>
      <b/>
      <sz val="8"/>
      <name val="굴림체"/>
      <family val="3"/>
      <charset val="129"/>
    </font>
    <font>
      <sz val="8"/>
      <name val="바탕체"/>
      <family val="1"/>
      <charset val="129"/>
    </font>
    <font>
      <sz val="10"/>
      <name val="MS Sans Serif"/>
      <family val="2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1"/>
    </font>
    <font>
      <sz val="10"/>
      <name val="μ¸¿oA¼"/>
      <family val="3"/>
      <charset val="129"/>
    </font>
    <font>
      <sz val="8"/>
      <name val="¹UAAA¼"/>
      <family val="1"/>
    </font>
    <font>
      <u/>
      <sz val="14"/>
      <color indexed="36"/>
      <name val="Cordia New"/>
      <family val="2"/>
    </font>
    <font>
      <u/>
      <sz val="14"/>
      <color indexed="12"/>
      <name val="Cordia New"/>
      <family val="2"/>
    </font>
    <font>
      <sz val="12"/>
      <name val="Arial"/>
      <family val="2"/>
    </font>
    <font>
      <b/>
      <sz val="10"/>
      <name val="굴림체"/>
      <family val="3"/>
      <charset val="129"/>
    </font>
    <font>
      <sz val="8"/>
      <name val="굴림"/>
      <family val="3"/>
      <charset val="129"/>
    </font>
    <font>
      <sz val="12"/>
      <name val="Times New Roman"/>
      <family val="1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10"/>
      <color indexed="8"/>
      <name val="Arial"/>
      <family val="2"/>
    </font>
    <font>
      <b/>
      <sz val="12"/>
      <name val="맑은 고딕"/>
      <family val="3"/>
      <charset val="129"/>
    </font>
    <font>
      <sz val="8"/>
      <name val="맑은 고딕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rgb="FFFF0000"/>
      <name val="굴림체"/>
      <family val="3"/>
      <charset val="129"/>
    </font>
    <font>
      <sz val="8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8"/>
      <color rgb="FF0000FF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  <scheme val="major"/>
    </font>
    <font>
      <b/>
      <sz val="15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8"/>
      <color rgb="FFFF0000"/>
      <name val="맑은 고딕"/>
      <family val="3"/>
      <charset val="129"/>
    </font>
    <font>
      <sz val="8"/>
      <color rgb="FFFF0000"/>
      <name val="맑은 고딕"/>
      <family val="3"/>
      <charset val="129"/>
    </font>
    <font>
      <sz val="7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24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9" fillId="0" borderId="0"/>
    <xf numFmtId="0" fontId="20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4" fillId="0" borderId="0"/>
    <xf numFmtId="0" fontId="2" fillId="0" borderId="0">
      <protection locked="0"/>
    </xf>
    <xf numFmtId="41" fontId="1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" fillId="0" borderId="0">
      <protection locked="0"/>
    </xf>
    <xf numFmtId="0" fontId="17" fillId="0" borderId="0" applyFont="0" applyFill="0" applyBorder="0" applyAlignment="0" applyProtection="0"/>
    <xf numFmtId="0" fontId="11" fillId="0" borderId="1" applyFill="0" applyBorder="0" applyAlignment="0"/>
    <xf numFmtId="0" fontId="2" fillId="0" borderId="0" applyFon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>
      <protection locked="0"/>
    </xf>
    <xf numFmtId="0" fontId="6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5" fillId="0" borderId="0"/>
    <xf numFmtId="0" fontId="23" fillId="0" borderId="0"/>
    <xf numFmtId="0" fontId="1" fillId="0" borderId="0">
      <alignment vertical="center"/>
    </xf>
    <xf numFmtId="0" fontId="27" fillId="0" borderId="0">
      <alignment vertical="center"/>
    </xf>
    <xf numFmtId="0" fontId="26" fillId="0" borderId="0"/>
    <xf numFmtId="0" fontId="5" fillId="0" borderId="0"/>
    <xf numFmtId="0" fontId="5" fillId="0" borderId="0"/>
    <xf numFmtId="0" fontId="27" fillId="0" borderId="0">
      <alignment vertical="center"/>
    </xf>
    <xf numFmtId="0" fontId="1" fillId="0" borderId="0"/>
    <xf numFmtId="193" fontId="1" fillId="0" borderId="0" applyFont="0" applyFill="0" applyBorder="0" applyProtection="0"/>
    <xf numFmtId="9" fontId="5" fillId="0" borderId="0" applyFont="0" applyFill="0" applyBorder="0" applyAlignment="0" applyProtection="0">
      <alignment vertical="center"/>
    </xf>
    <xf numFmtId="0" fontId="5" fillId="0" borderId="0"/>
    <xf numFmtId="0" fontId="10" fillId="0" borderId="0"/>
    <xf numFmtId="41" fontId="5" fillId="0" borderId="0" applyFont="0" applyFill="0" applyBorder="0" applyProtection="0"/>
  </cellStyleXfs>
  <cellXfs count="883">
    <xf numFmtId="0" fontId="0" fillId="0" borderId="0" xfId="0"/>
    <xf numFmtId="0" fontId="21" fillId="0" borderId="5" xfId="19" applyFont="1" applyBorder="1" applyAlignment="1">
      <alignment horizontal="center" vertical="center"/>
    </xf>
    <xf numFmtId="38" fontId="21" fillId="0" borderId="5" xfId="19" applyNumberFormat="1" applyFont="1" applyBorder="1" applyAlignment="1">
      <alignment horizontal="center" vertical="center"/>
    </xf>
    <xf numFmtId="0" fontId="21" fillId="0" borderId="0" xfId="19" applyFont="1" applyAlignment="1">
      <alignment horizontal="center" vertical="center"/>
    </xf>
    <xf numFmtId="0" fontId="18" fillId="0" borderId="5" xfId="19" applyFont="1" applyBorder="1" applyAlignment="1">
      <alignment vertical="center"/>
    </xf>
    <xf numFmtId="0" fontId="21" fillId="0" borderId="5" xfId="19" applyFont="1" applyBorder="1" applyAlignment="1">
      <alignment vertical="center"/>
    </xf>
    <xf numFmtId="49" fontId="21" fillId="0" borderId="5" xfId="19" applyNumberFormat="1" applyFont="1" applyBorder="1" applyAlignment="1">
      <alignment horizontal="center" vertical="center" shrinkToFit="1"/>
    </xf>
    <xf numFmtId="176" fontId="21" fillId="0" borderId="5" xfId="24" applyNumberFormat="1" applyFont="1" applyBorder="1" applyAlignment="1">
      <alignment horizontal="center" vertical="center" shrinkToFit="1"/>
    </xf>
    <xf numFmtId="0" fontId="21" fillId="0" borderId="0" xfId="19" applyFont="1" applyAlignment="1">
      <alignment vertical="center"/>
    </xf>
    <xf numFmtId="0" fontId="22" fillId="0" borderId="5" xfId="19" applyFont="1" applyBorder="1" applyAlignment="1">
      <alignment vertical="center"/>
    </xf>
    <xf numFmtId="49" fontId="22" fillId="0" borderId="5" xfId="19" applyNumberFormat="1" applyFont="1" applyBorder="1" applyAlignment="1">
      <alignment horizontal="center" vertical="center" shrinkToFit="1"/>
    </xf>
    <xf numFmtId="176" fontId="22" fillId="0" borderId="5" xfId="24" applyNumberFormat="1" applyFont="1" applyBorder="1" applyAlignment="1">
      <alignment horizontal="center" vertical="center" shrinkToFit="1"/>
    </xf>
    <xf numFmtId="0" fontId="5" fillId="0" borderId="0" xfId="19" applyFont="1" applyAlignment="1">
      <alignment vertical="center"/>
    </xf>
    <xf numFmtId="38" fontId="5" fillId="0" borderId="0" xfId="19" applyNumberFormat="1" applyFont="1" applyAlignment="1">
      <alignment vertical="center"/>
    </xf>
    <xf numFmtId="38" fontId="21" fillId="0" borderId="6" xfId="19" applyNumberFormat="1" applyFont="1" applyBorder="1" applyAlignment="1">
      <alignment horizontal="center" vertical="center"/>
    </xf>
    <xf numFmtId="187" fontId="21" fillId="0" borderId="7" xfId="19" applyNumberFormat="1" applyFont="1" applyBorder="1" applyAlignment="1">
      <alignment horizontal="center" vertical="center"/>
    </xf>
    <xf numFmtId="38" fontId="21" fillId="0" borderId="7" xfId="19" applyNumberFormat="1" applyFont="1" applyBorder="1" applyAlignment="1">
      <alignment horizontal="center" vertical="center"/>
    </xf>
    <xf numFmtId="188" fontId="21" fillId="0" borderId="7" xfId="19" applyNumberFormat="1" applyFont="1" applyBorder="1" applyAlignment="1">
      <alignment horizontal="center" vertical="center"/>
    </xf>
    <xf numFmtId="49" fontId="21" fillId="0" borderId="6" xfId="19" applyNumberFormat="1" applyFont="1" applyBorder="1" applyAlignment="1">
      <alignment horizontal="center" vertical="center" shrinkToFit="1"/>
    </xf>
    <xf numFmtId="49" fontId="21" fillId="0" borderId="7" xfId="19" applyNumberFormat="1" applyFont="1" applyBorder="1" applyAlignment="1">
      <alignment horizontal="center" vertical="center" shrinkToFit="1"/>
    </xf>
    <xf numFmtId="49" fontId="22" fillId="0" borderId="6" xfId="19" applyNumberFormat="1" applyFont="1" applyBorder="1" applyAlignment="1">
      <alignment horizontal="center" vertical="center" shrinkToFit="1"/>
    </xf>
    <xf numFmtId="49" fontId="22" fillId="0" borderId="7" xfId="19" applyNumberFormat="1" applyFont="1" applyBorder="1" applyAlignment="1">
      <alignment horizontal="center" vertical="center" shrinkToFit="1"/>
    </xf>
    <xf numFmtId="0" fontId="22" fillId="0" borderId="0" xfId="19" applyFont="1" applyAlignment="1">
      <alignment vertical="center"/>
    </xf>
    <xf numFmtId="0" fontId="7" fillId="0" borderId="0" xfId="19" applyFont="1" applyAlignment="1">
      <alignment vertical="center"/>
    </xf>
    <xf numFmtId="0" fontId="7" fillId="0" borderId="0" xfId="19" applyFont="1" applyAlignment="1">
      <alignment horizontal="center" vertical="center"/>
    </xf>
    <xf numFmtId="0" fontId="28" fillId="0" borderId="0" xfId="19" applyFont="1" applyAlignment="1">
      <alignment horizontal="center" vertical="center"/>
    </xf>
    <xf numFmtId="177" fontId="29" fillId="0" borderId="0" xfId="0" applyNumberFormat="1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177" fontId="29" fillId="0" borderId="0" xfId="0" applyNumberFormat="1" applyFont="1" applyFill="1" applyBorder="1" applyAlignment="1" applyProtection="1">
      <alignment horizontal="righ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177" fontId="29" fillId="0" borderId="0" xfId="0" applyNumberFormat="1" applyFont="1" applyFill="1" applyBorder="1" applyAlignment="1" applyProtection="1">
      <alignment vertical="center"/>
      <protection locked="0"/>
    </xf>
    <xf numFmtId="41" fontId="29" fillId="0" borderId="0" xfId="24" applyFont="1" applyFill="1" applyBorder="1" applyAlignment="1" applyProtection="1">
      <alignment vertical="center" shrinkToFit="1"/>
    </xf>
    <xf numFmtId="41" fontId="29" fillId="0" borderId="0" xfId="0" applyNumberFormat="1" applyFont="1" applyFill="1" applyBorder="1" applyAlignment="1" applyProtection="1">
      <alignment horizontal="center" vertical="center"/>
    </xf>
    <xf numFmtId="177" fontId="29" fillId="0" borderId="0" xfId="0" applyNumberFormat="1" applyFont="1" applyFill="1" applyBorder="1" applyAlignment="1" applyProtection="1">
      <alignment horizontal="center" vertical="center" shrinkToFit="1"/>
    </xf>
    <xf numFmtId="40" fontId="21" fillId="0" borderId="7" xfId="19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7" borderId="1" xfId="0" applyFont="1" applyFill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shrinkToFit="1"/>
    </xf>
    <xf numFmtId="0" fontId="31" fillId="0" borderId="1" xfId="0" applyFont="1" applyBorder="1" applyAlignment="1">
      <alignment vertical="center" wrapText="1" shrinkToFit="1"/>
    </xf>
    <xf numFmtId="0" fontId="31" fillId="0" borderId="3" xfId="0" applyFont="1" applyBorder="1" applyAlignment="1">
      <alignment vertical="center" wrapText="1" shrinkToFit="1"/>
    </xf>
    <xf numFmtId="0" fontId="31" fillId="0" borderId="11" xfId="0" applyFont="1" applyBorder="1" applyAlignment="1">
      <alignment vertical="center" wrapText="1" shrinkToFit="1"/>
    </xf>
    <xf numFmtId="0" fontId="31" fillId="0" borderId="4" xfId="0" applyFont="1" applyBorder="1" applyAlignment="1">
      <alignment vertical="center" wrapText="1" shrinkToFit="1"/>
    </xf>
    <xf numFmtId="184" fontId="31" fillId="0" borderId="1" xfId="0" applyNumberFormat="1" applyFont="1" applyBorder="1" applyAlignment="1">
      <alignment vertical="center" shrinkToFit="1"/>
    </xf>
    <xf numFmtId="41" fontId="31" fillId="0" borderId="1" xfId="24" applyFont="1" applyBorder="1" applyAlignment="1">
      <alignment vertical="center" shrinkToFit="1"/>
    </xf>
    <xf numFmtId="184" fontId="31" fillId="0" borderId="12" xfId="0" applyNumberFormat="1" applyFont="1" applyBorder="1" applyAlignment="1">
      <alignment vertical="center" shrinkToFit="1"/>
    </xf>
    <xf numFmtId="0" fontId="31" fillId="0" borderId="12" xfId="0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9" fontId="31" fillId="0" borderId="14" xfId="0" applyNumberFormat="1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3" borderId="15" xfId="0" applyFont="1" applyFill="1" applyBorder="1" applyAlignment="1">
      <alignment horizontal="center" vertical="center" wrapText="1"/>
    </xf>
    <xf numFmtId="0" fontId="32" fillId="3" borderId="15" xfId="0" applyFont="1" applyFill="1" applyBorder="1" applyAlignment="1">
      <alignment horizontal="center" vertical="center" shrinkToFit="1"/>
    </xf>
    <xf numFmtId="0" fontId="31" fillId="0" borderId="16" xfId="0" applyFont="1" applyFill="1" applyBorder="1" applyAlignment="1">
      <alignment horizontal="center" vertical="center" wrapText="1"/>
    </xf>
    <xf numFmtId="186" fontId="31" fillId="0" borderId="16" xfId="24" applyNumberFormat="1" applyFont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shrinkToFit="1"/>
    </xf>
    <xf numFmtId="0" fontId="31" fillId="0" borderId="4" xfId="0" applyFont="1" applyFill="1" applyBorder="1" applyAlignment="1">
      <alignment horizontal="center" vertical="center" wrapText="1"/>
    </xf>
    <xf numFmtId="2" fontId="31" fillId="0" borderId="4" xfId="0" applyNumberFormat="1" applyFont="1" applyFill="1" applyBorder="1" applyAlignment="1">
      <alignment horizontal="center" vertical="center" shrinkToFi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shrinkToFit="1"/>
    </xf>
    <xf numFmtId="2" fontId="31" fillId="0" borderId="12" xfId="0" applyNumberFormat="1" applyFont="1" applyFill="1" applyBorder="1" applyAlignment="1">
      <alignment horizontal="center" vertical="center" shrinkToFit="1"/>
    </xf>
    <xf numFmtId="176" fontId="31" fillId="0" borderId="1" xfId="24" applyNumberFormat="1" applyFont="1" applyFill="1" applyBorder="1" applyAlignment="1">
      <alignment horizontal="center" vertical="center" shrinkToFit="1"/>
    </xf>
    <xf numFmtId="9" fontId="31" fillId="0" borderId="1" xfId="0" applyNumberFormat="1" applyFont="1" applyFill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 vertical="center" wrapText="1"/>
    </xf>
    <xf numFmtId="0" fontId="31" fillId="6" borderId="15" xfId="0" applyFont="1" applyFill="1" applyBorder="1" applyAlignment="1">
      <alignment horizontal="center" vertical="center" wrapText="1"/>
    </xf>
    <xf numFmtId="0" fontId="31" fillId="0" borderId="18" xfId="0" applyFont="1" applyFill="1" applyBorder="1" applyAlignment="1">
      <alignment horizontal="center" vertical="center" wrapText="1"/>
    </xf>
    <xf numFmtId="41" fontId="29" fillId="0" borderId="0" xfId="24" applyFont="1" applyFill="1" applyBorder="1" applyAlignment="1" applyProtection="1">
      <alignment horizontal="center" vertical="center" shrinkToFit="1"/>
    </xf>
    <xf numFmtId="0" fontId="29" fillId="0" borderId="0" xfId="0" applyFont="1" applyFill="1" applyBorder="1" applyAlignment="1" applyProtection="1">
      <alignment horizontal="center" vertical="center"/>
    </xf>
    <xf numFmtId="41" fontId="29" fillId="0" borderId="0" xfId="24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 shrinkToFit="1"/>
    </xf>
    <xf numFmtId="0" fontId="32" fillId="6" borderId="1" xfId="0" applyFont="1" applyFill="1" applyBorder="1" applyAlignment="1">
      <alignment horizontal="center" vertical="center" wrapText="1"/>
    </xf>
    <xf numFmtId="41" fontId="29" fillId="0" borderId="0" xfId="24" applyFont="1" applyFill="1" applyBorder="1" applyAlignment="1" applyProtection="1">
      <alignment vertical="center"/>
      <protection locked="0"/>
    </xf>
    <xf numFmtId="0" fontId="30" fillId="0" borderId="0" xfId="0" applyFont="1" applyFill="1" applyBorder="1" applyAlignment="1" applyProtection="1">
      <alignment vertical="center" shrinkToFit="1"/>
      <protection locked="0"/>
    </xf>
    <xf numFmtId="0" fontId="29" fillId="0" borderId="0" xfId="0" applyFont="1" applyBorder="1" applyAlignment="1" applyProtection="1">
      <alignment vertical="center"/>
      <protection locked="0"/>
    </xf>
    <xf numFmtId="0" fontId="29" fillId="0" borderId="0" xfId="0" applyFont="1" applyFill="1" applyBorder="1" applyAlignment="1">
      <alignment horizontal="left" vertical="center" wrapText="1"/>
    </xf>
    <xf numFmtId="41" fontId="31" fillId="0" borderId="0" xfId="24" applyFont="1" applyAlignment="1" applyProtection="1">
      <alignment horizontal="center" vertical="center"/>
      <protection locked="0"/>
    </xf>
    <xf numFmtId="41" fontId="31" fillId="0" borderId="0" xfId="24" applyFont="1" applyBorder="1" applyAlignment="1" applyProtection="1">
      <alignment horizontal="center" vertical="center"/>
    </xf>
    <xf numFmtId="41" fontId="31" fillId="0" borderId="0" xfId="0" applyNumberFormat="1" applyFont="1" applyFill="1" applyBorder="1" applyAlignment="1">
      <alignment vertical="center"/>
    </xf>
    <xf numFmtId="41" fontId="31" fillId="0" borderId="0" xfId="24" applyFont="1" applyBorder="1" applyAlignment="1" applyProtection="1">
      <alignment horizontal="right" vertical="center" shrinkToFit="1"/>
      <protection locked="0"/>
    </xf>
    <xf numFmtId="41" fontId="31" fillId="0" borderId="0" xfId="24" applyFont="1" applyBorder="1" applyAlignment="1" applyProtection="1">
      <alignment horizontal="right" vertical="center" shrinkToFit="1"/>
    </xf>
    <xf numFmtId="41" fontId="31" fillId="0" borderId="0" xfId="24" applyFont="1" applyBorder="1" applyAlignment="1" applyProtection="1">
      <alignment horizontal="center" vertical="center"/>
      <protection locked="0"/>
    </xf>
    <xf numFmtId="41" fontId="31" fillId="0" borderId="0" xfId="24" applyFont="1" applyBorder="1" applyAlignment="1" applyProtection="1">
      <alignment horizontal="left" vertical="center" shrinkToFit="1"/>
      <protection locked="0"/>
    </xf>
    <xf numFmtId="41" fontId="31" fillId="0" borderId="0" xfId="24" applyFont="1" applyBorder="1" applyAlignment="1" applyProtection="1">
      <alignment vertical="center"/>
      <protection locked="0"/>
    </xf>
    <xf numFmtId="41" fontId="31" fillId="0" borderId="0" xfId="24" applyFont="1" applyAlignment="1" applyProtection="1">
      <alignment vertical="center"/>
      <protection locked="0"/>
    </xf>
    <xf numFmtId="176" fontId="31" fillId="0" borderId="0" xfId="24" applyNumberFormat="1" applyFont="1" applyBorder="1" applyAlignment="1" applyProtection="1">
      <alignment horizontal="center" vertical="center"/>
      <protection locked="0"/>
    </xf>
    <xf numFmtId="41" fontId="29" fillId="0" borderId="0" xfId="0" applyNumberFormat="1" applyFont="1" applyFill="1" applyBorder="1" applyAlignment="1">
      <alignment vertical="center"/>
    </xf>
    <xf numFmtId="179" fontId="29" fillId="0" borderId="0" xfId="0" applyNumberFormat="1" applyFont="1" applyFill="1" applyBorder="1" applyAlignment="1" applyProtection="1">
      <alignment vertical="center" shrinkToFit="1"/>
      <protection locked="0"/>
    </xf>
    <xf numFmtId="0" fontId="29" fillId="0" borderId="0" xfId="0" applyNumberFormat="1" applyFont="1" applyFill="1" applyBorder="1" applyAlignment="1" applyProtection="1">
      <alignment vertical="center"/>
      <protection locked="0"/>
    </xf>
    <xf numFmtId="179" fontId="29" fillId="0" borderId="0" xfId="0" applyNumberFormat="1" applyFont="1" applyBorder="1" applyAlignment="1" applyProtection="1">
      <alignment vertical="center" shrinkToFit="1"/>
      <protection locked="0"/>
    </xf>
    <xf numFmtId="41" fontId="31" fillId="0" borderId="0" xfId="24" applyFont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>
      <alignment horizontal="center" vertical="center" shrinkToFit="1"/>
    </xf>
    <xf numFmtId="9" fontId="31" fillId="0" borderId="13" xfId="0" applyNumberFormat="1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10" fontId="31" fillId="0" borderId="13" xfId="0" applyNumberFormat="1" applyFont="1" applyFill="1" applyBorder="1" applyAlignment="1">
      <alignment horizontal="center" vertical="center" shrinkToFit="1"/>
    </xf>
    <xf numFmtId="176" fontId="31" fillId="0" borderId="13" xfId="24" applyNumberFormat="1" applyFont="1" applyFill="1" applyBorder="1" applyAlignment="1">
      <alignment horizontal="center" vertical="center" shrinkToFit="1"/>
    </xf>
    <xf numFmtId="10" fontId="31" fillId="0" borderId="36" xfId="0" applyNumberFormat="1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wrapText="1"/>
    </xf>
    <xf numFmtId="9" fontId="31" fillId="0" borderId="2" xfId="0" applyNumberFormat="1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176" fontId="31" fillId="0" borderId="2" xfId="24" applyNumberFormat="1" applyFont="1" applyFill="1" applyBorder="1" applyAlignment="1">
      <alignment horizontal="center" vertical="center" shrinkToFit="1"/>
    </xf>
    <xf numFmtId="0" fontId="31" fillId="0" borderId="33" xfId="0" applyFont="1" applyFill="1" applyBorder="1" applyAlignment="1">
      <alignment horizontal="center" vertical="center"/>
    </xf>
    <xf numFmtId="0" fontId="31" fillId="0" borderId="33" xfId="0" applyFont="1" applyFill="1" applyBorder="1" applyAlignment="1">
      <alignment horizontal="center" vertical="center" shrinkToFit="1"/>
    </xf>
    <xf numFmtId="0" fontId="31" fillId="0" borderId="33" xfId="0" applyFont="1" applyFill="1" applyBorder="1" applyAlignment="1">
      <alignment horizontal="center" vertical="center" wrapText="1" shrinkToFit="1"/>
    </xf>
    <xf numFmtId="0" fontId="31" fillId="0" borderId="34" xfId="0" quotePrefix="1" applyFont="1" applyFill="1" applyBorder="1" applyAlignment="1">
      <alignment horizontal="center" vertical="center" wrapText="1" shrinkToFit="1"/>
    </xf>
    <xf numFmtId="41" fontId="21" fillId="0" borderId="5" xfId="19" applyNumberFormat="1" applyFont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 shrinkToFit="1"/>
    </xf>
    <xf numFmtId="0" fontId="31" fillId="0" borderId="4" xfId="0" applyFont="1" applyFill="1" applyBorder="1" applyAlignment="1">
      <alignment horizontal="center" vertical="center" shrinkToFit="1"/>
    </xf>
    <xf numFmtId="0" fontId="31" fillId="0" borderId="36" xfId="0" applyFont="1" applyFill="1" applyBorder="1" applyAlignment="1">
      <alignment horizontal="center" vertical="center" wrapText="1"/>
    </xf>
    <xf numFmtId="41" fontId="31" fillId="0" borderId="13" xfId="24" applyFont="1" applyBorder="1" applyAlignment="1">
      <alignment horizontal="center" vertical="center" wrapText="1" shrinkToFit="1"/>
    </xf>
    <xf numFmtId="0" fontId="31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2" fontId="33" fillId="0" borderId="4" xfId="0" applyNumberFormat="1" applyFont="1" applyFill="1" applyBorder="1" applyAlignment="1">
      <alignment horizontal="center" vertical="center" shrinkToFit="1"/>
    </xf>
    <xf numFmtId="0" fontId="33" fillId="0" borderId="12" xfId="0" applyFont="1" applyFill="1" applyBorder="1" applyAlignment="1">
      <alignment horizontal="center" vertical="center" shrinkToFit="1"/>
    </xf>
    <xf numFmtId="2" fontId="33" fillId="0" borderId="12" xfId="0" applyNumberFormat="1" applyFont="1" applyFill="1" applyBorder="1" applyAlignment="1">
      <alignment horizontal="center" vertical="center" shrinkToFit="1"/>
    </xf>
    <xf numFmtId="41" fontId="31" fillId="0" borderId="1" xfId="24" applyFont="1" applyBorder="1" applyAlignment="1">
      <alignment vertical="center" wrapText="1" shrinkToFit="1"/>
    </xf>
    <xf numFmtId="190" fontId="31" fillId="0" borderId="1" xfId="0" quotePrefix="1" applyNumberFormat="1" applyFont="1" applyBorder="1" applyAlignment="1">
      <alignment horizontal="center" vertical="center" shrinkToFit="1"/>
    </xf>
    <xf numFmtId="41" fontId="31" fillId="0" borderId="0" xfId="24" applyFont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41" fontId="31" fillId="0" borderId="0" xfId="24" applyFont="1" applyBorder="1" applyAlignment="1" applyProtection="1">
      <alignment horizontal="left" vertical="center"/>
      <protection locked="0"/>
    </xf>
    <xf numFmtId="41" fontId="29" fillId="0" borderId="0" xfId="24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 shrinkToFit="1"/>
    </xf>
    <xf numFmtId="0" fontId="25" fillId="0" borderId="24" xfId="28" applyFont="1" applyBorder="1" applyAlignment="1">
      <alignment horizontal="center" vertical="center"/>
    </xf>
    <xf numFmtId="0" fontId="25" fillId="0" borderId="27" xfId="28" applyFont="1" applyBorder="1" applyAlignment="1">
      <alignment horizontal="center" vertical="center"/>
    </xf>
    <xf numFmtId="0" fontId="25" fillId="0" borderId="0" xfId="34" applyFont="1" applyFill="1" applyBorder="1" applyAlignment="1">
      <alignment vertical="center"/>
    </xf>
    <xf numFmtId="41" fontId="25" fillId="0" borderId="0" xfId="26" applyFont="1" applyFill="1" applyBorder="1" applyAlignment="1">
      <alignment horizontal="center" vertical="center"/>
    </xf>
    <xf numFmtId="41" fontId="25" fillId="0" borderId="0" xfId="34" applyNumberFormat="1" applyFont="1" applyFill="1" applyBorder="1" applyAlignment="1">
      <alignment horizontal="center" vertical="center"/>
    </xf>
    <xf numFmtId="41" fontId="25" fillId="0" borderId="0" xfId="24" applyFont="1" applyFill="1" applyBorder="1" applyAlignment="1">
      <alignment horizontal="center" vertical="center"/>
    </xf>
    <xf numFmtId="0" fontId="25" fillId="0" borderId="0" xfId="34" applyFont="1" applyFill="1" applyBorder="1" applyAlignment="1" applyProtection="1">
      <alignment horizontal="center" vertical="center"/>
      <protection locked="0"/>
    </xf>
    <xf numFmtId="177" fontId="25" fillId="0" borderId="0" xfId="34" applyNumberFormat="1" applyFont="1" applyFill="1" applyBorder="1" applyAlignment="1" applyProtection="1">
      <alignment vertical="center"/>
      <protection locked="0"/>
    </xf>
    <xf numFmtId="41" fontId="25" fillId="0" borderId="0" xfId="24" applyFont="1" applyFill="1" applyBorder="1" applyAlignment="1" applyProtection="1">
      <alignment vertical="center" shrinkToFit="1"/>
    </xf>
    <xf numFmtId="0" fontId="25" fillId="0" borderId="0" xfId="34" applyFont="1" applyFill="1" applyBorder="1" applyAlignment="1" applyProtection="1">
      <alignment horizontal="center" vertical="center" shrinkToFit="1"/>
      <protection locked="0"/>
    </xf>
    <xf numFmtId="0" fontId="25" fillId="0" borderId="0" xfId="34" applyFont="1" applyFill="1" applyBorder="1" applyAlignment="1" applyProtection="1">
      <alignment vertical="center"/>
      <protection locked="0"/>
    </xf>
    <xf numFmtId="0" fontId="29" fillId="0" borderId="0" xfId="0" applyFont="1" applyBorder="1" applyAlignment="1" applyProtection="1">
      <alignment horizontal="center" vertical="center"/>
    </xf>
    <xf numFmtId="0" fontId="29" fillId="0" borderId="0" xfId="0" applyNumberFormat="1" applyFont="1" applyFill="1" applyBorder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center" vertical="center"/>
      <protection locked="0"/>
    </xf>
    <xf numFmtId="41" fontId="31" fillId="0" borderId="0" xfId="24" applyFont="1" applyBorder="1" applyAlignment="1" applyProtection="1">
      <alignment horizontal="left" vertical="center"/>
      <protection locked="0"/>
    </xf>
    <xf numFmtId="41" fontId="29" fillId="0" borderId="0" xfId="24" applyFont="1" applyFill="1" applyBorder="1" applyAlignment="1" applyProtection="1">
      <alignment vertical="center"/>
      <protection locked="0"/>
    </xf>
    <xf numFmtId="41" fontId="29" fillId="0" borderId="0" xfId="24" applyFont="1" applyBorder="1" applyAlignment="1" applyProtection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0" xfId="19" applyFont="1" applyBorder="1" applyAlignment="1">
      <alignment vertical="center"/>
    </xf>
    <xf numFmtId="0" fontId="31" fillId="0" borderId="0" xfId="19" applyFont="1" applyAlignment="1">
      <alignment horizontal="center" vertical="center"/>
    </xf>
    <xf numFmtId="41" fontId="31" fillId="0" borderId="0" xfId="24" applyFont="1" applyAlignment="1">
      <alignment vertical="center"/>
    </xf>
    <xf numFmtId="0" fontId="31" fillId="0" borderId="0" xfId="19" applyFont="1" applyAlignment="1">
      <alignment vertical="center"/>
    </xf>
    <xf numFmtId="41" fontId="29" fillId="0" borderId="0" xfId="26" applyFont="1" applyFill="1" applyBorder="1" applyAlignment="1" applyProtection="1">
      <alignment vertical="center"/>
      <protection locked="0"/>
    </xf>
    <xf numFmtId="41" fontId="30" fillId="0" borderId="0" xfId="24" applyFont="1" applyBorder="1" applyAlignment="1" applyProtection="1">
      <alignment horizontal="left" vertical="center"/>
      <protection locked="0"/>
    </xf>
    <xf numFmtId="41" fontId="29" fillId="0" borderId="0" xfId="26" applyFont="1" applyBorder="1" applyAlignment="1" applyProtection="1">
      <alignment horizontal="left" vertical="center"/>
    </xf>
    <xf numFmtId="41" fontId="29" fillId="0" borderId="0" xfId="26" applyFont="1" applyBorder="1" applyAlignment="1" applyProtection="1">
      <alignment horizontal="left" vertical="center" shrinkToFit="1"/>
    </xf>
    <xf numFmtId="41" fontId="29" fillId="0" borderId="0" xfId="26" applyFont="1" applyBorder="1" applyAlignment="1" applyProtection="1">
      <alignment horizontal="right" vertical="center"/>
    </xf>
    <xf numFmtId="41" fontId="29" fillId="0" borderId="0" xfId="26" applyFont="1" applyBorder="1" applyAlignment="1" applyProtection="1">
      <alignment horizontal="right" vertical="center" shrinkToFit="1"/>
      <protection locked="0"/>
    </xf>
    <xf numFmtId="41" fontId="29" fillId="0" borderId="0" xfId="26" applyFont="1" applyBorder="1" applyAlignment="1" applyProtection="1">
      <alignment horizontal="right" vertical="center" shrinkToFit="1"/>
    </xf>
    <xf numFmtId="185" fontId="29" fillId="0" borderId="0" xfId="34" applyNumberFormat="1" applyFont="1" applyBorder="1" applyAlignment="1">
      <alignment horizontal="center" vertical="center"/>
    </xf>
    <xf numFmtId="41" fontId="29" fillId="0" borderId="0" xfId="26" applyFont="1" applyBorder="1" applyAlignment="1" applyProtection="1">
      <alignment horizontal="center" vertical="center"/>
    </xf>
    <xf numFmtId="41" fontId="29" fillId="0" borderId="0" xfId="24" applyFont="1" applyBorder="1" applyAlignment="1" applyProtection="1">
      <alignment horizontal="left" vertical="center"/>
      <protection locked="0"/>
    </xf>
    <xf numFmtId="41" fontId="29" fillId="0" borderId="0" xfId="24" applyFont="1" applyBorder="1" applyAlignment="1" applyProtection="1">
      <alignment horizontal="right" vertical="center" shrinkToFit="1"/>
      <protection locked="0"/>
    </xf>
    <xf numFmtId="41" fontId="29" fillId="0" borderId="0" xfId="24" applyFont="1" applyBorder="1" applyAlignment="1" applyProtection="1">
      <alignment horizontal="right" vertical="center" shrinkToFit="1"/>
    </xf>
    <xf numFmtId="0" fontId="29" fillId="0" borderId="0" xfId="24" applyNumberFormat="1" applyFont="1" applyBorder="1" applyAlignment="1" applyProtection="1">
      <alignment horizontal="center" vertical="center" wrapText="1"/>
    </xf>
    <xf numFmtId="41" fontId="29" fillId="0" borderId="0" xfId="24" applyFont="1" applyBorder="1" applyAlignment="1" applyProtection="1">
      <alignment horizontal="center" vertical="center" wrapText="1"/>
    </xf>
    <xf numFmtId="176" fontId="29" fillId="0" borderId="0" xfId="26" applyNumberFormat="1" applyFont="1" applyBorder="1" applyAlignment="1" applyProtection="1">
      <alignment horizontal="center" vertical="center"/>
    </xf>
    <xf numFmtId="0" fontId="29" fillId="0" borderId="0" xfId="34" applyFont="1" applyBorder="1" applyAlignment="1" applyProtection="1">
      <alignment horizontal="center" vertical="center" shrinkToFit="1"/>
      <protection locked="0"/>
    </xf>
    <xf numFmtId="41" fontId="29" fillId="0" borderId="0" xfId="26" applyFont="1" applyBorder="1" applyAlignment="1" applyProtection="1">
      <alignment horizontal="left" vertical="center" shrinkToFit="1"/>
      <protection locked="0"/>
    </xf>
    <xf numFmtId="177" fontId="29" fillId="0" borderId="0" xfId="34" applyNumberFormat="1" applyFont="1" applyBorder="1" applyAlignment="1" applyProtection="1">
      <alignment horizontal="center" vertical="center"/>
      <protection locked="0"/>
    </xf>
    <xf numFmtId="177" fontId="29" fillId="0" borderId="0" xfId="34" applyNumberFormat="1" applyFont="1" applyBorder="1" applyAlignment="1" applyProtection="1">
      <alignment horizontal="center" vertical="center"/>
    </xf>
    <xf numFmtId="0" fontId="29" fillId="0" borderId="0" xfId="34" applyFont="1" applyBorder="1" applyAlignment="1" applyProtection="1">
      <alignment horizontal="center" vertical="center"/>
      <protection locked="0"/>
    </xf>
    <xf numFmtId="41" fontId="29" fillId="0" borderId="0" xfId="34" applyNumberFormat="1" applyFont="1" applyBorder="1" applyAlignment="1" applyProtection="1">
      <alignment horizontal="center" vertical="center"/>
      <protection locked="0"/>
    </xf>
    <xf numFmtId="0" fontId="25" fillId="0" borderId="0" xfId="28" applyFont="1" applyAlignment="1">
      <alignment horizontal="center" vertical="center"/>
    </xf>
    <xf numFmtId="10" fontId="25" fillId="0" borderId="0" xfId="28" applyNumberFormat="1" applyFont="1" applyAlignment="1">
      <alignment horizontal="center" vertical="center"/>
    </xf>
    <xf numFmtId="0" fontId="35" fillId="0" borderId="20" xfId="28" applyFont="1" applyBorder="1" applyAlignment="1">
      <alignment horizontal="center" vertical="center"/>
    </xf>
    <xf numFmtId="0" fontId="25" fillId="0" borderId="21" xfId="28" applyFont="1" applyBorder="1" applyAlignment="1">
      <alignment horizontal="center" vertical="center"/>
    </xf>
    <xf numFmtId="0" fontId="25" fillId="0" borderId="30" xfId="28" applyFont="1" applyBorder="1" applyAlignment="1">
      <alignment horizontal="center" vertical="center"/>
    </xf>
    <xf numFmtId="0" fontId="35" fillId="0" borderId="23" xfId="28" applyFont="1" applyBorder="1" applyAlignment="1">
      <alignment horizontal="center" vertical="center"/>
    </xf>
    <xf numFmtId="0" fontId="25" fillId="0" borderId="0" xfId="28" applyFont="1" applyBorder="1" applyAlignment="1">
      <alignment horizontal="center" vertical="center"/>
    </xf>
    <xf numFmtId="0" fontId="36" fillId="0" borderId="0" xfId="28" applyFont="1" applyAlignment="1">
      <alignment horizontal="center" vertical="center"/>
    </xf>
    <xf numFmtId="0" fontId="38" fillId="0" borderId="0" xfId="36" applyFont="1" applyBorder="1" applyAlignment="1">
      <alignment vertical="center"/>
    </xf>
    <xf numFmtId="0" fontId="38" fillId="0" borderId="70" xfId="36" applyFont="1" applyBorder="1" applyAlignment="1">
      <alignment vertical="center"/>
    </xf>
    <xf numFmtId="0" fontId="38" fillId="0" borderId="38" xfId="36" applyFont="1" applyBorder="1" applyAlignment="1">
      <alignment horizontal="center" vertical="center"/>
    </xf>
    <xf numFmtId="0" fontId="38" fillId="0" borderId="0" xfId="36" applyFont="1" applyBorder="1" applyAlignment="1">
      <alignment horizontal="center" vertical="center"/>
    </xf>
    <xf numFmtId="0" fontId="38" fillId="0" borderId="14" xfId="36" applyFont="1" applyBorder="1" applyAlignment="1">
      <alignment vertical="center"/>
    </xf>
    <xf numFmtId="0" fontId="38" fillId="0" borderId="38" xfId="36" applyFont="1" applyBorder="1" applyAlignment="1">
      <alignment vertical="center"/>
    </xf>
    <xf numFmtId="0" fontId="39" fillId="0" borderId="0" xfId="36" applyFont="1" applyBorder="1" applyAlignment="1">
      <alignment horizontal="right" vertical="center"/>
    </xf>
    <xf numFmtId="0" fontId="39" fillId="0" borderId="14" xfId="36" applyFont="1" applyBorder="1" applyAlignment="1">
      <alignment vertical="center"/>
    </xf>
    <xf numFmtId="0" fontId="42" fillId="0" borderId="0" xfId="36" applyFont="1" applyBorder="1" applyAlignment="1">
      <alignment horizontal="left" vertical="center" indent="1" shrinkToFit="1"/>
    </xf>
    <xf numFmtId="0" fontId="43" fillId="0" borderId="0" xfId="36" applyFont="1" applyBorder="1" applyAlignment="1">
      <alignment horizontal="center" vertical="center" wrapText="1"/>
    </xf>
    <xf numFmtId="0" fontId="37" fillId="0" borderId="0" xfId="36" applyFont="1" applyBorder="1" applyAlignment="1">
      <alignment horizontal="center" vertical="center"/>
    </xf>
    <xf numFmtId="191" fontId="37" fillId="0" borderId="0" xfId="36" applyNumberFormat="1" applyFont="1" applyBorder="1" applyAlignment="1">
      <alignment vertical="center" wrapText="1" shrinkToFit="1"/>
    </xf>
    <xf numFmtId="0" fontId="37" fillId="0" borderId="0" xfId="36" applyFont="1" applyBorder="1" applyAlignment="1">
      <alignment vertical="center" wrapText="1" shrinkToFit="1"/>
    </xf>
    <xf numFmtId="0" fontId="37" fillId="0" borderId="14" xfId="36" applyFont="1" applyBorder="1" applyAlignment="1">
      <alignment vertical="center" wrapText="1" shrinkToFit="1"/>
    </xf>
    <xf numFmtId="0" fontId="44" fillId="0" borderId="38" xfId="36" applyFont="1" applyBorder="1" applyAlignment="1">
      <alignment vertical="center"/>
    </xf>
    <xf numFmtId="0" fontId="44" fillId="0" borderId="0" xfId="36" applyFont="1" applyBorder="1" applyAlignment="1">
      <alignment vertical="center"/>
    </xf>
    <xf numFmtId="0" fontId="34" fillId="0" borderId="0" xfId="36" applyFont="1" applyBorder="1" applyAlignment="1">
      <alignment vertical="center"/>
    </xf>
    <xf numFmtId="0" fontId="34" fillId="0" borderId="0" xfId="36" quotePrefix="1" applyFont="1" applyBorder="1" applyAlignment="1">
      <alignment vertical="center"/>
    </xf>
    <xf numFmtId="0" fontId="45" fillId="0" borderId="0" xfId="36" applyFont="1" applyBorder="1" applyAlignment="1">
      <alignment vertical="center"/>
    </xf>
    <xf numFmtId="191" fontId="45" fillId="0" borderId="0" xfId="36" applyNumberFormat="1" applyFont="1" applyBorder="1" applyAlignment="1">
      <alignment vertical="center" wrapText="1" shrinkToFit="1"/>
    </xf>
    <xf numFmtId="0" fontId="45" fillId="0" borderId="0" xfId="36" applyFont="1" applyBorder="1" applyAlignment="1">
      <alignment vertical="center" wrapText="1" shrinkToFit="1"/>
    </xf>
    <xf numFmtId="0" fontId="45" fillId="0" borderId="14" xfId="36" applyFont="1" applyBorder="1" applyAlignment="1">
      <alignment vertical="center" wrapText="1" shrinkToFit="1"/>
    </xf>
    <xf numFmtId="0" fontId="46" fillId="0" borderId="0" xfId="36" applyFont="1" applyBorder="1" applyAlignment="1">
      <alignment horizontal="right" vertical="center"/>
    </xf>
    <xf numFmtId="0" fontId="46" fillId="0" borderId="14" xfId="36" applyFont="1" applyBorder="1" applyAlignment="1">
      <alignment vertical="center"/>
    </xf>
    <xf numFmtId="0" fontId="47" fillId="0" borderId="38" xfId="36" applyFont="1" applyBorder="1" applyAlignment="1">
      <alignment vertical="center" shrinkToFit="1"/>
    </xf>
    <xf numFmtId="192" fontId="49" fillId="0" borderId="0" xfId="36" applyNumberFormat="1" applyFont="1" applyBorder="1" applyAlignment="1">
      <alignment vertical="center" shrinkToFit="1"/>
    </xf>
    <xf numFmtId="0" fontId="49" fillId="0" borderId="14" xfId="36" applyFont="1" applyBorder="1" applyAlignment="1">
      <alignment vertical="center" shrinkToFit="1"/>
    </xf>
    <xf numFmtId="0" fontId="50" fillId="0" borderId="0" xfId="36" applyFont="1" applyBorder="1" applyAlignment="1">
      <alignment vertical="center" shrinkToFit="1"/>
    </xf>
    <xf numFmtId="193" fontId="50" fillId="0" borderId="0" xfId="37" applyFont="1" applyBorder="1" applyAlignment="1">
      <alignment vertical="center" shrinkToFit="1"/>
    </xf>
    <xf numFmtId="0" fontId="38" fillId="0" borderId="41" xfId="36" applyFont="1" applyBorder="1" applyAlignment="1">
      <alignment vertical="center"/>
    </xf>
    <xf numFmtId="0" fontId="38" fillId="0" borderId="42" xfId="36" applyFont="1" applyBorder="1" applyAlignment="1">
      <alignment vertical="center"/>
    </xf>
    <xf numFmtId="0" fontId="38" fillId="0" borderId="12" xfId="36" applyFont="1" applyBorder="1" applyAlignment="1">
      <alignment vertical="center"/>
    </xf>
    <xf numFmtId="0" fontId="38" fillId="0" borderId="71" xfId="36" applyFont="1" applyBorder="1" applyAlignment="1">
      <alignment vertical="center"/>
    </xf>
    <xf numFmtId="0" fontId="29" fillId="0" borderId="0" xfId="0" applyFont="1" applyBorder="1" applyAlignment="1" applyProtection="1">
      <alignment horizontal="center" vertical="center"/>
    </xf>
    <xf numFmtId="41" fontId="31" fillId="0" borderId="0" xfId="24" applyFont="1" applyBorder="1" applyAlignment="1" applyProtection="1">
      <alignment horizontal="center" vertical="center"/>
      <protection locked="0"/>
    </xf>
    <xf numFmtId="41" fontId="31" fillId="0" borderId="0" xfId="24" applyFont="1" applyBorder="1" applyAlignment="1" applyProtection="1">
      <alignment horizontal="center" vertical="center"/>
    </xf>
    <xf numFmtId="0" fontId="21" fillId="0" borderId="0" xfId="19" applyFont="1" applyAlignment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 shrinkToFi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38" fontId="21" fillId="0" borderId="6" xfId="19" applyNumberFormat="1" applyFont="1" applyBorder="1" applyAlignment="1">
      <alignment horizontal="center" vertical="center"/>
    </xf>
    <xf numFmtId="38" fontId="21" fillId="0" borderId="7" xfId="19" applyNumberFormat="1" applyFont="1" applyBorder="1" applyAlignment="1">
      <alignment horizontal="center" vertical="center"/>
    </xf>
    <xf numFmtId="0" fontId="18" fillId="0" borderId="72" xfId="19" applyFont="1" applyBorder="1" applyAlignment="1">
      <alignment vertical="center"/>
    </xf>
    <xf numFmtId="41" fontId="21" fillId="0" borderId="72" xfId="19" applyNumberFormat="1" applyFont="1" applyBorder="1" applyAlignment="1">
      <alignment horizontal="center" vertical="center"/>
    </xf>
    <xf numFmtId="38" fontId="21" fillId="0" borderId="72" xfId="19" applyNumberFormat="1" applyFont="1" applyBorder="1" applyAlignment="1">
      <alignment horizontal="center" vertical="center"/>
    </xf>
    <xf numFmtId="0" fontId="21" fillId="0" borderId="72" xfId="19" applyFont="1" applyBorder="1" applyAlignment="1">
      <alignment horizontal="center" vertical="center"/>
    </xf>
    <xf numFmtId="41" fontId="31" fillId="0" borderId="1" xfId="24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9" fontId="29" fillId="0" borderId="18" xfId="0" applyNumberFormat="1" applyFont="1" applyBorder="1" applyAlignment="1">
      <alignment horizontal="center" vertical="center" shrinkToFit="1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 wrapText="1"/>
    </xf>
    <xf numFmtId="0" fontId="29" fillId="5" borderId="15" xfId="0" applyFont="1" applyFill="1" applyBorder="1" applyAlignment="1">
      <alignment horizontal="center" vertical="center" wrapText="1"/>
    </xf>
    <xf numFmtId="0" fontId="30" fillId="3" borderId="15" xfId="0" applyFont="1" applyFill="1" applyBorder="1" applyAlignment="1">
      <alignment horizontal="center" vertical="center" wrapText="1"/>
    </xf>
    <xf numFmtId="0" fontId="30" fillId="6" borderId="15" xfId="0" applyFont="1" applyFill="1" applyBorder="1" applyAlignment="1">
      <alignment horizontal="center" vertical="center" shrinkToFit="1"/>
    </xf>
    <xf numFmtId="0" fontId="29" fillId="0" borderId="13" xfId="0" applyFont="1" applyBorder="1" applyAlignment="1">
      <alignment horizontal="center" vertical="center" wrapText="1"/>
    </xf>
    <xf numFmtId="2" fontId="30" fillId="3" borderId="1" xfId="0" applyNumberFormat="1" applyFont="1" applyFill="1" applyBorder="1" applyAlignment="1">
      <alignment horizontal="right" vertical="center" wrapText="1"/>
    </xf>
    <xf numFmtId="9" fontId="29" fillId="0" borderId="1" xfId="0" applyNumberFormat="1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76" fontId="29" fillId="0" borderId="1" xfId="24" applyNumberFormat="1" applyFont="1" applyFill="1" applyBorder="1" applyAlignment="1">
      <alignment horizontal="center" vertical="center" shrinkToFit="1"/>
    </xf>
    <xf numFmtId="176" fontId="29" fillId="0" borderId="1" xfId="24" applyNumberFormat="1" applyFont="1" applyBorder="1" applyAlignment="1">
      <alignment horizontal="center" vertical="center" shrinkToFit="1"/>
    </xf>
    <xf numFmtId="176" fontId="29" fillId="0" borderId="3" xfId="24" applyNumberFormat="1" applyFont="1" applyBorder="1" applyAlignment="1">
      <alignment horizontal="center" vertical="center" shrinkToFit="1"/>
    </xf>
    <xf numFmtId="0" fontId="30" fillId="0" borderId="34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right" vertical="center"/>
    </xf>
    <xf numFmtId="0" fontId="30" fillId="0" borderId="33" xfId="0" applyFont="1" applyBorder="1" applyAlignment="1">
      <alignment horizontal="center" vertical="center" wrapText="1" shrinkToFit="1"/>
    </xf>
    <xf numFmtId="0" fontId="29" fillId="0" borderId="0" xfId="0" applyFont="1" applyFill="1" applyAlignment="1" applyProtection="1">
      <alignment horizontal="center" vertical="center"/>
    </xf>
    <xf numFmtId="0" fontId="29" fillId="0" borderId="0" xfId="0" applyFont="1" applyFill="1" applyBorder="1" applyAlignment="1">
      <alignment horizontal="left" vertical="center" shrinkToFit="1"/>
    </xf>
    <xf numFmtId="0" fontId="29" fillId="0" borderId="0" xfId="0" applyFont="1" applyFill="1" applyBorder="1" applyAlignment="1" applyProtection="1">
      <alignment vertical="center" shrinkToFit="1"/>
    </xf>
    <xf numFmtId="0" fontId="29" fillId="0" borderId="0" xfId="0" applyFont="1" applyFill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vertical="center" shrinkToFit="1"/>
      <protection locked="0"/>
    </xf>
    <xf numFmtId="177" fontId="29" fillId="0" borderId="0" xfId="0" applyNumberFormat="1" applyFont="1" applyBorder="1" applyAlignment="1" applyProtection="1">
      <alignment horizontal="right" vertical="center"/>
    </xf>
    <xf numFmtId="0" fontId="29" fillId="0" borderId="0" xfId="0" applyNumberFormat="1" applyFont="1" applyFill="1" applyBorder="1" applyAlignment="1" applyProtection="1">
      <alignment horizontal="center" vertical="center" shrinkToFit="1"/>
    </xf>
    <xf numFmtId="177" fontId="29" fillId="0" borderId="0" xfId="0" applyNumberFormat="1" applyFont="1" applyBorder="1" applyAlignment="1" applyProtection="1">
      <alignment vertical="center"/>
      <protection locked="0"/>
    </xf>
    <xf numFmtId="41" fontId="29" fillId="0" borderId="0" xfId="0" applyNumberFormat="1" applyFont="1" applyBorder="1" applyAlignment="1" applyProtection="1">
      <alignment horizontal="center" vertical="center"/>
    </xf>
    <xf numFmtId="41" fontId="29" fillId="0" borderId="0" xfId="24" applyFont="1" applyBorder="1" applyAlignment="1" applyProtection="1">
      <alignment vertical="center" shrinkToFit="1"/>
      <protection locked="0"/>
    </xf>
    <xf numFmtId="0" fontId="29" fillId="0" borderId="0" xfId="0" applyFont="1" applyAlignment="1" applyProtection="1">
      <alignment horizontal="center" vertical="center"/>
    </xf>
    <xf numFmtId="41" fontId="29" fillId="0" borderId="0" xfId="24" applyFont="1" applyBorder="1" applyAlignment="1" applyProtection="1">
      <alignment horizontal="center" vertical="center" shrinkToFit="1"/>
    </xf>
    <xf numFmtId="41" fontId="29" fillId="0" borderId="0" xfId="24" applyFont="1" applyBorder="1" applyAlignment="1">
      <alignment vertical="center"/>
    </xf>
    <xf numFmtId="0" fontId="29" fillId="0" borderId="0" xfId="40" applyFont="1" applyFill="1" applyBorder="1" applyAlignment="1">
      <alignment vertical="center"/>
    </xf>
    <xf numFmtId="41" fontId="29" fillId="0" borderId="0" xfId="24" applyNumberFormat="1" applyFont="1" applyBorder="1" applyAlignment="1" applyProtection="1">
      <alignment horizontal="center" vertical="center"/>
    </xf>
    <xf numFmtId="176" fontId="29" fillId="0" borderId="0" xfId="24" applyNumberFormat="1" applyFont="1" applyBorder="1" applyAlignment="1" applyProtection="1">
      <alignment horizontal="center" vertical="center"/>
    </xf>
    <xf numFmtId="176" fontId="29" fillId="0" borderId="0" xfId="24" applyNumberFormat="1" applyFont="1" applyBorder="1" applyAlignment="1">
      <alignment vertical="center"/>
    </xf>
    <xf numFmtId="185" fontId="29" fillId="0" borderId="0" xfId="39" applyNumberFormat="1" applyFont="1" applyFill="1" applyBorder="1" applyAlignment="1" applyProtection="1">
      <alignment horizontal="center" vertical="center"/>
      <protection locked="0"/>
    </xf>
    <xf numFmtId="0" fontId="29" fillId="0" borderId="0" xfId="39" applyFont="1" applyBorder="1" applyAlignment="1" applyProtection="1">
      <alignment horizontal="center" vertical="center"/>
      <protection locked="0"/>
    </xf>
    <xf numFmtId="41" fontId="29" fillId="0" borderId="0" xfId="24" applyFont="1" applyFill="1" applyBorder="1" applyAlignment="1">
      <alignment horizontal="right" vertical="center"/>
    </xf>
    <xf numFmtId="0" fontId="29" fillId="0" borderId="0" xfId="39" applyFont="1" applyBorder="1" applyAlignment="1" applyProtection="1">
      <alignment vertical="center"/>
      <protection locked="0"/>
    </xf>
    <xf numFmtId="194" fontId="29" fillId="0" borderId="0" xfId="0" applyNumberFormat="1" applyFont="1" applyFill="1" applyBorder="1" applyAlignment="1" applyProtection="1">
      <alignment vertical="center"/>
      <protection locked="0"/>
    </xf>
    <xf numFmtId="0" fontId="51" fillId="0" borderId="0" xfId="0" applyFont="1"/>
    <xf numFmtId="41" fontId="31" fillId="0" borderId="0" xfId="24" applyFont="1" applyBorder="1" applyAlignment="1" applyProtection="1">
      <alignment vertical="center" shrinkToFit="1"/>
    </xf>
    <xf numFmtId="177" fontId="31" fillId="0" borderId="0" xfId="0" applyNumberFormat="1" applyFont="1" applyFill="1" applyBorder="1" applyAlignment="1" applyProtection="1">
      <alignment horizontal="center" vertical="center"/>
    </xf>
    <xf numFmtId="0" fontId="31" fillId="0" borderId="1" xfId="0" applyFont="1" applyFill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right" vertical="center"/>
    </xf>
    <xf numFmtId="0" fontId="31" fillId="0" borderId="1" xfId="0" applyFont="1" applyBorder="1" applyAlignment="1">
      <alignment horizontal="left" vertical="center"/>
    </xf>
    <xf numFmtId="184" fontId="31" fillId="0" borderId="1" xfId="0" applyNumberFormat="1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 shrinkToFit="1"/>
    </xf>
    <xf numFmtId="0" fontId="31" fillId="0" borderId="1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right" vertical="center"/>
    </xf>
    <xf numFmtId="0" fontId="31" fillId="0" borderId="18" xfId="0" applyFont="1" applyBorder="1" applyAlignment="1">
      <alignment horizontal="center" vertical="center" wrapText="1"/>
    </xf>
    <xf numFmtId="0" fontId="31" fillId="5" borderId="17" xfId="0" applyFont="1" applyFill="1" applyBorder="1" applyAlignment="1">
      <alignment horizontal="center" vertical="center" wrapText="1"/>
    </xf>
    <xf numFmtId="0" fontId="31" fillId="5" borderId="15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9" fontId="31" fillId="0" borderId="37" xfId="0" applyNumberFormat="1" applyFont="1" applyBorder="1" applyAlignment="1">
      <alignment horizontal="center" vertical="center" wrapText="1"/>
    </xf>
    <xf numFmtId="9" fontId="31" fillId="0" borderId="37" xfId="0" applyNumberFormat="1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wrapText="1"/>
    </xf>
    <xf numFmtId="2" fontId="32" fillId="3" borderId="16" xfId="0" applyNumberFormat="1" applyFont="1" applyFill="1" applyBorder="1" applyAlignment="1">
      <alignment horizontal="right" vertical="center" wrapText="1"/>
    </xf>
    <xf numFmtId="9" fontId="31" fillId="0" borderId="16" xfId="0" applyNumberFormat="1" applyFont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176" fontId="31" fillId="0" borderId="16" xfId="24" applyNumberFormat="1" applyFont="1" applyBorder="1" applyAlignment="1">
      <alignment horizontal="center" vertical="center" shrinkToFit="1"/>
    </xf>
    <xf numFmtId="2" fontId="32" fillId="3" borderId="1" xfId="0" applyNumberFormat="1" applyFont="1" applyFill="1" applyBorder="1" applyAlignment="1">
      <alignment horizontal="right" vertical="center" wrapText="1"/>
    </xf>
    <xf numFmtId="9" fontId="31" fillId="0" borderId="1" xfId="0" applyNumberFormat="1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176" fontId="31" fillId="0" borderId="1" xfId="24" applyNumberFormat="1" applyFont="1" applyBorder="1" applyAlignment="1">
      <alignment horizontal="center" vertical="center" shrinkToFit="1"/>
    </xf>
    <xf numFmtId="2" fontId="32" fillId="3" borderId="18" xfId="0" applyNumberFormat="1" applyFont="1" applyFill="1" applyBorder="1" applyAlignment="1">
      <alignment horizontal="right" vertical="center" wrapText="1"/>
    </xf>
    <xf numFmtId="9" fontId="31" fillId="0" borderId="18" xfId="0" applyNumberFormat="1" applyFont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176" fontId="31" fillId="0" borderId="18" xfId="24" applyNumberFormat="1" applyFont="1" applyBorder="1" applyAlignment="1">
      <alignment horizontal="center" vertical="center" shrinkToFit="1"/>
    </xf>
    <xf numFmtId="0" fontId="31" fillId="0" borderId="73" xfId="0" applyFont="1" applyBorder="1" applyAlignment="1">
      <alignment horizontal="right" vertical="center"/>
    </xf>
    <xf numFmtId="0" fontId="31" fillId="0" borderId="73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 shrinkToFit="1"/>
    </xf>
    <xf numFmtId="0" fontId="31" fillId="0" borderId="73" xfId="0" applyFont="1" applyFill="1" applyBorder="1" applyAlignment="1">
      <alignment horizontal="center" vertical="center" wrapText="1" shrinkToFit="1"/>
    </xf>
    <xf numFmtId="0" fontId="31" fillId="0" borderId="33" xfId="0" applyFont="1" applyBorder="1" applyAlignment="1">
      <alignment horizontal="center" vertical="center" wrapText="1" shrinkToFit="1"/>
    </xf>
    <xf numFmtId="0" fontId="31" fillId="0" borderId="0" xfId="0" applyFont="1" applyAlignment="1">
      <alignment horizontal="right" vertical="center"/>
    </xf>
    <xf numFmtId="0" fontId="29" fillId="0" borderId="1" xfId="0" applyFont="1" applyBorder="1" applyAlignment="1">
      <alignment horizontal="right" vertical="center" shrinkToFit="1"/>
    </xf>
    <xf numFmtId="0" fontId="30" fillId="0" borderId="1" xfId="0" applyFont="1" applyBorder="1" applyAlignment="1">
      <alignment horizontal="center" vertical="center" shrinkToFit="1"/>
    </xf>
    <xf numFmtId="9" fontId="29" fillId="0" borderId="18" xfId="38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right" vertical="center"/>
    </xf>
    <xf numFmtId="0" fontId="29" fillId="0" borderId="33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 shrinkToFit="1"/>
    </xf>
    <xf numFmtId="0" fontId="29" fillId="0" borderId="34" xfId="0" applyFont="1" applyBorder="1" applyAlignment="1">
      <alignment horizontal="right" vertical="center"/>
    </xf>
    <xf numFmtId="0" fontId="29" fillId="0" borderId="34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 shrinkToFit="1"/>
    </xf>
    <xf numFmtId="0" fontId="29" fillId="0" borderId="34" xfId="0" quotePrefix="1" applyFont="1" applyBorder="1" applyAlignment="1">
      <alignment horizontal="center" vertical="center" wrapText="1" shrinkToFit="1"/>
    </xf>
    <xf numFmtId="0" fontId="29" fillId="0" borderId="0" xfId="0" applyNumberFormat="1" applyFont="1" applyFill="1" applyBorder="1" applyAlignment="1">
      <alignment horizontal="left" vertical="center" shrinkToFit="1"/>
    </xf>
    <xf numFmtId="0" fontId="29" fillId="0" borderId="0" xfId="0" applyNumberFormat="1" applyFont="1" applyFill="1" applyBorder="1" applyAlignment="1">
      <alignment horizontal="center" vertical="center" shrinkToFit="1"/>
    </xf>
    <xf numFmtId="0" fontId="21" fillId="0" borderId="7" xfId="19" applyFont="1" applyBorder="1" applyAlignment="1">
      <alignment horizontal="center" vertical="center"/>
    </xf>
    <xf numFmtId="41" fontId="29" fillId="0" borderId="0" xfId="0" applyNumberFormat="1" applyFont="1" applyFill="1" applyBorder="1" applyAlignment="1" applyProtection="1">
      <alignment vertical="center"/>
      <protection locked="0"/>
    </xf>
    <xf numFmtId="41" fontId="31" fillId="0" borderId="0" xfId="24" applyNumberFormat="1" applyFont="1" applyFill="1" applyBorder="1" applyAlignment="1" applyProtection="1">
      <alignment horizontal="right" vertical="center"/>
    </xf>
    <xf numFmtId="0" fontId="31" fillId="0" borderId="13" xfId="0" applyFont="1" applyFill="1" applyBorder="1" applyAlignment="1">
      <alignment horizontal="center" vertical="center" shrinkToFit="1"/>
    </xf>
    <xf numFmtId="0" fontId="31" fillId="0" borderId="4" xfId="0" applyFont="1" applyFill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wrapText="1" shrinkToFit="1"/>
    </xf>
    <xf numFmtId="0" fontId="32" fillId="6" borderId="15" xfId="0" applyFont="1" applyFill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/>
    </xf>
    <xf numFmtId="0" fontId="29" fillId="0" borderId="0" xfId="0" applyFont="1" applyBorder="1" applyAlignment="1" applyProtection="1">
      <alignment horizontal="center" vertical="center"/>
    </xf>
    <xf numFmtId="41" fontId="31" fillId="0" borderId="0" xfId="24" applyFont="1" applyBorder="1" applyAlignment="1" applyProtection="1">
      <alignment horizontal="center" vertical="center"/>
    </xf>
    <xf numFmtId="41" fontId="31" fillId="0" borderId="0" xfId="24" applyFont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41" fontId="29" fillId="0" borderId="0" xfId="24" applyFont="1" applyBorder="1" applyAlignment="1" applyProtection="1">
      <alignment horizontal="center" vertical="center"/>
      <protection locked="0"/>
    </xf>
    <xf numFmtId="41" fontId="29" fillId="0" borderId="0" xfId="24" applyFont="1" applyFill="1" applyBorder="1" applyAlignment="1" applyProtection="1">
      <alignment vertical="center" shrinkToFit="1"/>
      <protection locked="0"/>
    </xf>
    <xf numFmtId="41" fontId="29" fillId="0" borderId="0" xfId="24" applyFont="1" applyBorder="1" applyAlignment="1" applyProtection="1">
      <alignment horizontal="center" vertical="center"/>
    </xf>
    <xf numFmtId="0" fontId="29" fillId="0" borderId="0" xfId="39" applyFont="1" applyBorder="1" applyAlignment="1" applyProtection="1">
      <alignment horizontal="center" vertical="center"/>
      <protection locked="0"/>
    </xf>
    <xf numFmtId="41" fontId="29" fillId="0" borderId="0" xfId="24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horizontal="center" vertical="center" shrinkToFit="1"/>
    </xf>
    <xf numFmtId="41" fontId="29" fillId="0" borderId="0" xfId="24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31" fillId="0" borderId="3" xfId="0" applyFont="1" applyBorder="1" applyAlignment="1">
      <alignment horizontal="center" vertical="center" wrapText="1" shrinkToFit="1"/>
    </xf>
    <xf numFmtId="0" fontId="31" fillId="0" borderId="1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0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/>
    </xf>
    <xf numFmtId="38" fontId="21" fillId="0" borderId="6" xfId="19" applyNumberFormat="1" applyFont="1" applyBorder="1" applyAlignment="1">
      <alignment horizontal="center" vertical="center"/>
    </xf>
    <xf numFmtId="38" fontId="21" fillId="0" borderId="7" xfId="19" applyNumberFormat="1" applyFont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1" fillId="0" borderId="12" xfId="0" applyFont="1" applyBorder="1" applyAlignment="1">
      <alignment horizontal="left" vertical="center" wrapText="1"/>
    </xf>
    <xf numFmtId="41" fontId="35" fillId="6" borderId="68" xfId="24" applyFont="1" applyFill="1" applyBorder="1" applyAlignment="1">
      <alignment horizontal="center" vertical="center"/>
    </xf>
    <xf numFmtId="41" fontId="35" fillId="0" borderId="68" xfId="24" applyFont="1" applyFill="1" applyBorder="1" applyAlignment="1">
      <alignment horizontal="center" vertical="center"/>
    </xf>
    <xf numFmtId="41" fontId="35" fillId="6" borderId="30" xfId="24" applyFont="1" applyFill="1" applyBorder="1" applyAlignment="1">
      <alignment horizontal="center" vertical="center"/>
    </xf>
    <xf numFmtId="41" fontId="35" fillId="0" borderId="19" xfId="24" applyFont="1" applyFill="1" applyBorder="1" applyAlignment="1">
      <alignment horizontal="center" vertical="center"/>
    </xf>
    <xf numFmtId="41" fontId="35" fillId="6" borderId="19" xfId="24" applyFont="1" applyFill="1" applyBorder="1" applyAlignment="1">
      <alignment horizontal="center" vertical="center"/>
    </xf>
    <xf numFmtId="41" fontId="35" fillId="6" borderId="74" xfId="24" applyFont="1" applyFill="1" applyBorder="1" applyAlignment="1">
      <alignment horizontal="center" vertical="center"/>
    </xf>
    <xf numFmtId="41" fontId="35" fillId="0" borderId="21" xfId="24" applyFont="1" applyFill="1" applyBorder="1" applyAlignment="1">
      <alignment horizontal="center" vertical="center"/>
    </xf>
    <xf numFmtId="182" fontId="25" fillId="0" borderId="22" xfId="28" applyNumberFormat="1" applyFont="1" applyBorder="1" applyAlignment="1">
      <alignment horizontal="center" vertical="center"/>
    </xf>
    <xf numFmtId="41" fontId="35" fillId="6" borderId="21" xfId="24" applyFont="1" applyFill="1" applyBorder="1" applyAlignment="1">
      <alignment horizontal="center" vertical="center"/>
    </xf>
    <xf numFmtId="0" fontId="25" fillId="0" borderId="23" xfId="28" applyFont="1" applyBorder="1" applyAlignment="1">
      <alignment horizontal="center" vertical="center"/>
    </xf>
    <xf numFmtId="41" fontId="35" fillId="6" borderId="24" xfId="24" applyFont="1" applyFill="1" applyBorder="1" applyAlignment="1">
      <alignment horizontal="center" vertical="center"/>
    </xf>
    <xf numFmtId="41" fontId="35" fillId="0" borderId="24" xfId="24" applyFont="1" applyFill="1" applyBorder="1" applyAlignment="1">
      <alignment horizontal="center" vertical="center"/>
    </xf>
    <xf numFmtId="182" fontId="25" fillId="0" borderId="25" xfId="28" applyNumberFormat="1" applyFont="1" applyBorder="1" applyAlignment="1">
      <alignment horizontal="center" vertical="center"/>
    </xf>
    <xf numFmtId="0" fontId="25" fillId="0" borderId="26" xfId="28" applyFont="1" applyBorder="1" applyAlignment="1">
      <alignment horizontal="center" vertical="center"/>
    </xf>
    <xf numFmtId="182" fontId="25" fillId="0" borderId="28" xfId="28" applyNumberFormat="1" applyFont="1" applyBorder="1" applyAlignment="1">
      <alignment horizontal="center" vertical="center"/>
    </xf>
    <xf numFmtId="41" fontId="35" fillId="0" borderId="27" xfId="24" applyFont="1" applyFill="1" applyBorder="1" applyAlignment="1">
      <alignment horizontal="center" vertical="center"/>
    </xf>
    <xf numFmtId="41" fontId="35" fillId="6" borderId="27" xfId="24" applyFont="1" applyFill="1" applyBorder="1" applyAlignment="1">
      <alignment horizontal="center" vertical="center"/>
    </xf>
    <xf numFmtId="0" fontId="25" fillId="0" borderId="28" xfId="28" applyFont="1" applyBorder="1" applyAlignment="1">
      <alignment horizontal="center" vertical="center"/>
    </xf>
    <xf numFmtId="0" fontId="25" fillId="0" borderId="29" xfId="28" applyFont="1" applyBorder="1" applyAlignment="1">
      <alignment horizontal="center" vertical="center"/>
    </xf>
    <xf numFmtId="41" fontId="35" fillId="0" borderId="30" xfId="24" applyFont="1" applyFill="1" applyBorder="1" applyAlignment="1">
      <alignment horizontal="center" vertical="center"/>
    </xf>
    <xf numFmtId="182" fontId="25" fillId="0" borderId="31" xfId="28" applyNumberFormat="1" applyFont="1" applyBorder="1" applyAlignment="1">
      <alignment horizontal="center" vertical="center"/>
    </xf>
    <xf numFmtId="0" fontId="25" fillId="0" borderId="23" xfId="28" applyFont="1" applyBorder="1" applyAlignment="1">
      <alignment horizontal="center" vertical="center" shrinkToFit="1"/>
    </xf>
    <xf numFmtId="0" fontId="25" fillId="0" borderId="25" xfId="28" applyFont="1" applyBorder="1" applyAlignment="1">
      <alignment horizontal="center" vertical="center"/>
    </xf>
    <xf numFmtId="0" fontId="25" fillId="0" borderId="75" xfId="28" applyFont="1" applyBorder="1" applyAlignment="1">
      <alignment horizontal="center" vertical="center"/>
    </xf>
    <xf numFmtId="0" fontId="25" fillId="0" borderId="76" xfId="28" applyFont="1" applyBorder="1" applyAlignment="1">
      <alignment horizontal="center" vertical="center"/>
    </xf>
    <xf numFmtId="41" fontId="35" fillId="6" borderId="76" xfId="24" applyFont="1" applyFill="1" applyBorder="1" applyAlignment="1">
      <alignment horizontal="center" vertical="center"/>
    </xf>
    <xf numFmtId="41" fontId="35" fillId="0" borderId="76" xfId="24" applyFont="1" applyFill="1" applyBorder="1" applyAlignment="1">
      <alignment horizontal="center" vertical="center"/>
    </xf>
    <xf numFmtId="182" fontId="25" fillId="0" borderId="77" xfId="28" applyNumberFormat="1" applyFont="1" applyBorder="1" applyAlignment="1">
      <alignment horizontal="center" vertical="center"/>
    </xf>
    <xf numFmtId="0" fontId="25" fillId="0" borderId="38" xfId="28" applyFont="1" applyBorder="1" applyAlignment="1">
      <alignment horizontal="center" vertical="center"/>
    </xf>
    <xf numFmtId="41" fontId="36" fillId="0" borderId="0" xfId="24" applyFont="1" applyBorder="1" applyAlignment="1">
      <alignment horizontal="center" vertical="center"/>
    </xf>
    <xf numFmtId="41" fontId="36" fillId="0" borderId="0" xfId="24" applyFont="1" applyFill="1" applyBorder="1" applyAlignment="1">
      <alignment horizontal="center" vertical="center"/>
    </xf>
    <xf numFmtId="0" fontId="36" fillId="0" borderId="14" xfId="28" applyFont="1" applyBorder="1" applyAlignment="1">
      <alignment horizontal="center" vertical="center"/>
    </xf>
    <xf numFmtId="41" fontId="36" fillId="0" borderId="0" xfId="24" applyFont="1" applyAlignment="1">
      <alignment horizontal="center" vertical="center"/>
    </xf>
    <xf numFmtId="41" fontId="36" fillId="0" borderId="0" xfId="24" applyFont="1" applyFill="1" applyAlignment="1">
      <alignment horizontal="center" vertical="center"/>
    </xf>
    <xf numFmtId="0" fontId="31" fillId="0" borderId="78" xfId="0" applyFont="1" applyBorder="1" applyAlignment="1">
      <alignment horizontal="center" vertical="center" wrapText="1" shrinkToFit="1"/>
    </xf>
    <xf numFmtId="0" fontId="31" fillId="0" borderId="78" xfId="0" applyFont="1" applyFill="1" applyBorder="1" applyAlignment="1">
      <alignment horizontal="center" vertical="center" shrinkToFit="1"/>
    </xf>
    <xf numFmtId="0" fontId="31" fillId="0" borderId="78" xfId="0" applyFont="1" applyBorder="1" applyAlignment="1">
      <alignment horizontal="center" vertical="center"/>
    </xf>
    <xf numFmtId="0" fontId="31" fillId="0" borderId="78" xfId="0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vertical="center" wrapText="1"/>
    </xf>
    <xf numFmtId="0" fontId="31" fillId="0" borderId="13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 shrinkToFit="1"/>
    </xf>
    <xf numFmtId="184" fontId="31" fillId="0" borderId="1" xfId="0" applyNumberFormat="1" applyFont="1" applyBorder="1" applyAlignment="1">
      <alignment horizontal="left" vertical="center" shrinkToFit="1"/>
    </xf>
    <xf numFmtId="0" fontId="31" fillId="0" borderId="1" xfId="0" applyFont="1" applyBorder="1" applyAlignment="1">
      <alignment vertical="center"/>
    </xf>
    <xf numFmtId="0" fontId="25" fillId="0" borderId="0" xfId="34" applyFont="1" applyAlignment="1">
      <alignment vertical="center"/>
    </xf>
    <xf numFmtId="0" fontId="25" fillId="0" borderId="1" xfId="34" applyFont="1" applyBorder="1" applyAlignment="1">
      <alignment horizontal="center" vertical="center" wrapText="1" shrinkToFit="1"/>
    </xf>
    <xf numFmtId="0" fontId="25" fillId="0" borderId="1" xfId="34" applyFont="1" applyBorder="1" applyAlignment="1">
      <alignment vertical="center"/>
    </xf>
    <xf numFmtId="0" fontId="25" fillId="0" borderId="1" xfId="34" applyFont="1" applyBorder="1" applyAlignment="1">
      <alignment horizontal="center" vertical="center" shrinkToFit="1"/>
    </xf>
    <xf numFmtId="0" fontId="25" fillId="0" borderId="1" xfId="34" applyFont="1" applyBorder="1" applyAlignment="1">
      <alignment horizontal="center" vertical="center"/>
    </xf>
    <xf numFmtId="0" fontId="25" fillId="0" borderId="1" xfId="34" applyFont="1" applyBorder="1" applyAlignment="1">
      <alignment horizontal="center" vertical="center" wrapText="1"/>
    </xf>
    <xf numFmtId="0" fontId="35" fillId="0" borderId="13" xfId="34" applyFont="1" applyBorder="1" applyAlignment="1">
      <alignment horizontal="center" vertical="center" wrapText="1" shrinkToFit="1"/>
    </xf>
    <xf numFmtId="0" fontId="25" fillId="0" borderId="13" xfId="34" applyFont="1" applyBorder="1" applyAlignment="1">
      <alignment horizontal="right" vertical="center"/>
    </xf>
    <xf numFmtId="0" fontId="25" fillId="0" borderId="13" xfId="34" applyFont="1" applyBorder="1" applyAlignment="1">
      <alignment horizontal="center" vertical="center"/>
    </xf>
    <xf numFmtId="0" fontId="25" fillId="0" borderId="13" xfId="34" applyFont="1" applyBorder="1" applyAlignment="1">
      <alignment horizontal="center" vertical="center" shrinkToFit="1"/>
    </xf>
    <xf numFmtId="0" fontId="25" fillId="0" borderId="0" xfId="34" applyFont="1" applyAlignment="1">
      <alignment horizontal="center" vertical="center" wrapText="1"/>
    </xf>
    <xf numFmtId="195" fontId="25" fillId="0" borderId="11" xfId="34" applyNumberFormat="1" applyFont="1" applyBorder="1" applyAlignment="1">
      <alignment horizontal="center" vertical="center"/>
    </xf>
    <xf numFmtId="0" fontId="35" fillId="0" borderId="1" xfId="34" applyFont="1" applyBorder="1" applyAlignment="1">
      <alignment horizontal="center" vertical="center" wrapText="1" shrinkToFit="1"/>
    </xf>
    <xf numFmtId="0" fontId="25" fillId="0" borderId="1" xfId="34" applyFont="1" applyBorder="1" applyAlignment="1">
      <alignment horizontal="right" vertical="center"/>
    </xf>
    <xf numFmtId="196" fontId="25" fillId="0" borderId="1" xfId="34" applyNumberFormat="1" applyFont="1" applyBorder="1" applyAlignment="1">
      <alignment horizontal="center" vertical="center" shrinkToFit="1"/>
    </xf>
    <xf numFmtId="0" fontId="25" fillId="0" borderId="0" xfId="34" applyFont="1" applyAlignment="1">
      <alignment horizontal="center" vertical="center"/>
    </xf>
    <xf numFmtId="9" fontId="25" fillId="0" borderId="1" xfId="34" applyNumberFormat="1" applyFont="1" applyBorder="1" applyAlignment="1">
      <alignment horizontal="center" vertical="center" shrinkToFit="1"/>
    </xf>
    <xf numFmtId="0" fontId="52" fillId="6" borderId="34" xfId="34" applyFont="1" applyFill="1" applyBorder="1" applyAlignment="1">
      <alignment horizontal="center" vertical="center" wrapText="1" shrinkToFit="1"/>
    </xf>
    <xf numFmtId="0" fontId="53" fillId="6" borderId="34" xfId="34" applyFont="1" applyFill="1" applyBorder="1" applyAlignment="1">
      <alignment horizontal="right" vertical="center"/>
    </xf>
    <xf numFmtId="0" fontId="53" fillId="6" borderId="34" xfId="34" applyFont="1" applyFill="1" applyBorder="1" applyAlignment="1">
      <alignment horizontal="center" vertical="center"/>
    </xf>
    <xf numFmtId="0" fontId="53" fillId="6" borderId="34" xfId="34" applyFont="1" applyFill="1" applyBorder="1" applyAlignment="1">
      <alignment horizontal="center" vertical="center" shrinkToFit="1"/>
    </xf>
    <xf numFmtId="0" fontId="52" fillId="6" borderId="34" xfId="34" applyFont="1" applyFill="1" applyBorder="1" applyAlignment="1">
      <alignment horizontal="center" vertical="center" wrapText="1"/>
    </xf>
    <xf numFmtId="0" fontId="52" fillId="6" borderId="34" xfId="34" applyFont="1" applyFill="1" applyBorder="1" applyAlignment="1">
      <alignment horizontal="center" vertical="center" shrinkToFit="1"/>
    </xf>
    <xf numFmtId="0" fontId="53" fillId="0" borderId="0" xfId="34" applyFont="1" applyAlignment="1">
      <alignment horizontal="center" vertical="center" wrapText="1"/>
    </xf>
    <xf numFmtId="0" fontId="53" fillId="6" borderId="0" xfId="34" applyFont="1" applyFill="1" applyAlignment="1">
      <alignment horizontal="center" vertical="center" wrapText="1"/>
    </xf>
    <xf numFmtId="0" fontId="35" fillId="0" borderId="18" xfId="34" applyFont="1" applyBorder="1" applyAlignment="1">
      <alignment horizontal="center" vertical="center" wrapText="1" shrinkToFit="1"/>
    </xf>
    <xf numFmtId="0" fontId="25" fillId="0" borderId="18" xfId="34" applyFont="1" applyBorder="1" applyAlignment="1">
      <alignment horizontal="right" vertical="center"/>
    </xf>
    <xf numFmtId="0" fontId="25" fillId="0" borderId="18" xfId="34" applyFont="1" applyBorder="1" applyAlignment="1">
      <alignment horizontal="center" vertical="center"/>
    </xf>
    <xf numFmtId="0" fontId="25" fillId="0" borderId="18" xfId="34" applyFont="1" applyBorder="1" applyAlignment="1">
      <alignment horizontal="center" vertical="center" shrinkToFit="1"/>
    </xf>
    <xf numFmtId="9" fontId="25" fillId="0" borderId="18" xfId="38" applyFont="1" applyBorder="1" applyAlignment="1">
      <alignment horizontal="center" vertical="center" shrinkToFit="1"/>
    </xf>
    <xf numFmtId="0" fontId="25" fillId="0" borderId="16" xfId="34" applyFont="1" applyBorder="1" applyAlignment="1">
      <alignment horizontal="center" vertical="center" wrapText="1"/>
    </xf>
    <xf numFmtId="197" fontId="35" fillId="6" borderId="16" xfId="34" applyNumberFormat="1" applyFont="1" applyFill="1" applyBorder="1" applyAlignment="1">
      <alignment horizontal="right" vertical="center" wrapText="1"/>
    </xf>
    <xf numFmtId="0" fontId="35" fillId="8" borderId="16" xfId="34" applyFont="1" applyFill="1" applyBorder="1" applyAlignment="1">
      <alignment horizontal="center" vertical="center" wrapText="1"/>
    </xf>
    <xf numFmtId="9" fontId="35" fillId="0" borderId="16" xfId="34" applyNumberFormat="1" applyFont="1" applyBorder="1" applyAlignment="1">
      <alignment horizontal="center" vertical="center" wrapText="1"/>
    </xf>
    <xf numFmtId="0" fontId="35" fillId="6" borderId="16" xfId="34" applyFont="1" applyFill="1" applyBorder="1" applyAlignment="1">
      <alignment horizontal="center" vertical="center" shrinkToFit="1"/>
    </xf>
    <xf numFmtId="197" fontId="25" fillId="0" borderId="16" xfId="34" applyNumberFormat="1" applyFont="1" applyBorder="1" applyAlignment="1">
      <alignment horizontal="center" vertical="center" shrinkToFit="1"/>
    </xf>
    <xf numFmtId="0" fontId="25" fillId="0" borderId="79" xfId="34" applyFont="1" applyBorder="1" applyAlignment="1">
      <alignment horizontal="center" vertical="center" wrapText="1"/>
    </xf>
    <xf numFmtId="197" fontId="25" fillId="0" borderId="33" xfId="34" applyNumberFormat="1" applyFont="1" applyBorder="1" applyAlignment="1">
      <alignment horizontal="right" vertical="center" wrapText="1"/>
    </xf>
    <xf numFmtId="0" fontId="25" fillId="0" borderId="33" xfId="34" applyFont="1" applyBorder="1" applyAlignment="1">
      <alignment horizontal="center" vertical="center" wrapText="1"/>
    </xf>
    <xf numFmtId="197" fontId="25" fillId="0" borderId="33" xfId="34" applyNumberFormat="1" applyFont="1" applyBorder="1" applyAlignment="1">
      <alignment horizontal="center" vertical="center" wrapText="1"/>
    </xf>
    <xf numFmtId="0" fontId="25" fillId="0" borderId="41" xfId="34" applyFont="1" applyBorder="1" applyAlignment="1">
      <alignment horizontal="center" vertical="center" wrapText="1"/>
    </xf>
    <xf numFmtId="197" fontId="25" fillId="0" borderId="13" xfId="34" applyNumberFormat="1" applyFont="1" applyBorder="1" applyAlignment="1">
      <alignment horizontal="right" vertical="center" wrapText="1"/>
    </xf>
    <xf numFmtId="0" fontId="25" fillId="0" borderId="13" xfId="34" applyFont="1" applyBorder="1" applyAlignment="1">
      <alignment horizontal="center" vertical="center" wrapText="1"/>
    </xf>
    <xf numFmtId="197" fontId="25" fillId="0" borderId="13" xfId="34" quotePrefix="1" applyNumberFormat="1" applyFont="1" applyBorder="1" applyAlignment="1">
      <alignment horizontal="center" vertical="center" wrapText="1"/>
    </xf>
    <xf numFmtId="0" fontId="25" fillId="0" borderId="0" xfId="34" applyFont="1" applyAlignment="1">
      <alignment horizontal="right" vertical="center" shrinkToFit="1"/>
    </xf>
    <xf numFmtId="0" fontId="54" fillId="0" borderId="1" xfId="0" applyFont="1" applyBorder="1" applyAlignment="1">
      <alignment horizontal="center" vertical="center" wrapText="1" shrinkToFit="1"/>
    </xf>
    <xf numFmtId="0" fontId="54" fillId="0" borderId="1" xfId="0" applyFont="1" applyBorder="1" applyAlignment="1">
      <alignment vertical="center" wrapText="1" shrinkToFit="1"/>
    </xf>
    <xf numFmtId="0" fontId="54" fillId="0" borderId="3" xfId="0" applyFont="1" applyBorder="1" applyAlignment="1">
      <alignment horizontal="center" vertical="center" wrapText="1" shrinkToFit="1"/>
    </xf>
    <xf numFmtId="0" fontId="54" fillId="0" borderId="41" xfId="0" applyFont="1" applyBorder="1" applyAlignment="1">
      <alignment horizontal="center" vertical="center" wrapText="1" shrinkToFit="1"/>
    </xf>
    <xf numFmtId="0" fontId="54" fillId="0" borderId="1" xfId="0" applyFont="1" applyBorder="1" applyAlignment="1">
      <alignment vertical="center" wrapText="1"/>
    </xf>
    <xf numFmtId="0" fontId="54" fillId="0" borderId="13" xfId="0" applyFont="1" applyBorder="1" applyAlignment="1">
      <alignment horizontal="center" vertical="center" shrinkToFit="1"/>
    </xf>
    <xf numFmtId="0" fontId="54" fillId="0" borderId="10" xfId="0" applyFont="1" applyBorder="1" applyAlignment="1">
      <alignment horizontal="center" vertical="center" wrapText="1"/>
    </xf>
    <xf numFmtId="0" fontId="54" fillId="5" borderId="17" xfId="0" applyFont="1" applyFill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4" fillId="0" borderId="18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1" xfId="0" applyFont="1" applyBorder="1" applyAlignment="1">
      <alignment horizontal="left" vertical="center" shrinkToFit="1"/>
    </xf>
    <xf numFmtId="0" fontId="31" fillId="0" borderId="79" xfId="0" applyFont="1" applyFill="1" applyBorder="1" applyAlignment="1">
      <alignment horizontal="center" vertical="center"/>
    </xf>
    <xf numFmtId="0" fontId="31" fillId="0" borderId="78" xfId="0" applyFont="1" applyFill="1" applyBorder="1" applyAlignment="1">
      <alignment horizontal="center" vertical="center" wrapText="1"/>
    </xf>
    <xf numFmtId="0" fontId="31" fillId="0" borderId="78" xfId="0" applyFont="1" applyBorder="1" applyAlignment="1">
      <alignment horizontal="center" vertical="center" shrinkToFit="1"/>
    </xf>
    <xf numFmtId="0" fontId="31" fillId="0" borderId="10" xfId="0" applyFont="1" applyBorder="1" applyAlignment="1">
      <alignment horizontal="center" vertical="center" wrapText="1" shrinkToFit="1"/>
    </xf>
    <xf numFmtId="0" fontId="31" fillId="0" borderId="14" xfId="0" applyFont="1" applyBorder="1" applyAlignment="1">
      <alignment horizontal="right" vertical="center"/>
    </xf>
    <xf numFmtId="0" fontId="31" fillId="0" borderId="14" xfId="0" applyFont="1" applyBorder="1" applyAlignment="1">
      <alignment horizontal="center" vertical="center" shrinkToFit="1"/>
    </xf>
    <xf numFmtId="0" fontId="31" fillId="0" borderId="14" xfId="0" quotePrefix="1" applyFont="1" applyFill="1" applyBorder="1" applyAlignment="1">
      <alignment horizontal="center" vertical="center" wrapText="1" shrinkToFit="1"/>
    </xf>
    <xf numFmtId="0" fontId="54" fillId="0" borderId="10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shrinkToFit="1"/>
    </xf>
    <xf numFmtId="41" fontId="29" fillId="0" borderId="0" xfId="24" applyFont="1" applyFill="1" applyBorder="1" applyAlignment="1" applyProtection="1">
      <alignment vertical="center"/>
    </xf>
    <xf numFmtId="177" fontId="25" fillId="0" borderId="0" xfId="34" applyNumberFormat="1" applyFont="1" applyAlignment="1">
      <alignment horizontal="right" vertical="center"/>
    </xf>
    <xf numFmtId="177" fontId="25" fillId="0" borderId="0" xfId="34" applyNumberFormat="1" applyFont="1" applyAlignment="1">
      <alignment horizontal="center" vertical="center"/>
    </xf>
    <xf numFmtId="41" fontId="25" fillId="0" borderId="0" xfId="24" applyFont="1" applyBorder="1" applyAlignment="1" applyProtection="1">
      <alignment horizontal="center" vertical="center"/>
    </xf>
    <xf numFmtId="0" fontId="25" fillId="0" borderId="19" xfId="34" applyFont="1" applyBorder="1" applyAlignment="1">
      <alignment horizontal="center" vertical="center" shrinkToFit="1"/>
    </xf>
    <xf numFmtId="0" fontId="55" fillId="0" borderId="0" xfId="34" applyFont="1" applyAlignment="1" applyProtection="1">
      <alignment vertical="center"/>
      <protection locked="0"/>
    </xf>
    <xf numFmtId="0" fontId="29" fillId="0" borderId="0" xfId="0" applyFont="1" applyAlignment="1" applyProtection="1">
      <alignment horizontal="left" vertical="center" shrinkToFit="1"/>
      <protection locked="0"/>
    </xf>
    <xf numFmtId="0" fontId="29" fillId="0" borderId="0" xfId="0" applyFont="1" applyAlignment="1" applyProtection="1">
      <alignment horizontal="center" vertical="center" shrinkToFi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77" fontId="29" fillId="0" borderId="0" xfId="0" applyNumberFormat="1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 applyProtection="1">
      <alignment vertical="center" shrinkToFit="1"/>
      <protection locked="0"/>
    </xf>
    <xf numFmtId="0" fontId="29" fillId="0" borderId="0" xfId="34" applyFont="1" applyAlignment="1" applyProtection="1">
      <alignment horizontal="center" vertical="center"/>
      <protection locked="0"/>
    </xf>
    <xf numFmtId="41" fontId="29" fillId="0" borderId="0" xfId="0" applyNumberFormat="1" applyFont="1" applyAlignment="1">
      <alignment horizontal="center" vertical="center"/>
    </xf>
    <xf numFmtId="0" fontId="25" fillId="0" borderId="0" xfId="34" applyFont="1" applyAlignment="1" applyProtection="1">
      <alignment vertical="center" shrinkToFit="1"/>
      <protection locked="0"/>
    </xf>
    <xf numFmtId="41" fontId="25" fillId="0" borderId="0" xfId="24" applyFont="1" applyFill="1" applyBorder="1" applyAlignment="1" applyProtection="1">
      <alignment vertical="center"/>
      <protection locked="0"/>
    </xf>
    <xf numFmtId="0" fontId="25" fillId="0" borderId="0" xfId="34" applyFont="1" applyAlignment="1" applyProtection="1">
      <alignment vertical="center"/>
      <protection locked="0"/>
    </xf>
    <xf numFmtId="0" fontId="25" fillId="0" borderId="0" xfId="34" applyFont="1" applyAlignment="1">
      <alignment horizontal="center" vertical="center" shrinkToFit="1"/>
    </xf>
    <xf numFmtId="0" fontId="25" fillId="0" borderId="0" xfId="34" applyFont="1" applyAlignment="1" applyProtection="1">
      <alignment horizontal="left" vertical="center" shrinkToFit="1"/>
      <protection locked="0"/>
    </xf>
    <xf numFmtId="41" fontId="25" fillId="0" borderId="0" xfId="24" applyFont="1" applyBorder="1" applyAlignment="1" applyProtection="1">
      <alignment vertical="center"/>
    </xf>
    <xf numFmtId="41" fontId="25" fillId="0" borderId="0" xfId="24" applyFont="1" applyBorder="1" applyAlignment="1" applyProtection="1">
      <alignment vertical="center" shrinkToFit="1"/>
    </xf>
    <xf numFmtId="0" fontId="25" fillId="0" borderId="0" xfId="34" applyFont="1" applyAlignment="1">
      <alignment horizontal="left" vertical="center" wrapText="1"/>
    </xf>
    <xf numFmtId="185" fontId="35" fillId="0" borderId="0" xfId="39" applyNumberFormat="1" applyFont="1" applyAlignment="1" applyProtection="1">
      <alignment horizontal="center" vertical="center"/>
      <protection locked="0"/>
    </xf>
    <xf numFmtId="0" fontId="56" fillId="0" borderId="0" xfId="31" applyFont="1">
      <alignment vertical="center"/>
    </xf>
    <xf numFmtId="0" fontId="35" fillId="0" borderId="0" xfId="0" applyFont="1" applyAlignment="1">
      <alignment vertical="center"/>
    </xf>
    <xf numFmtId="0" fontId="57" fillId="0" borderId="0" xfId="31" applyFont="1">
      <alignment vertical="center"/>
    </xf>
    <xf numFmtId="0" fontId="35" fillId="0" borderId="0" xfId="0" quotePrefix="1" applyFont="1" applyAlignment="1">
      <alignment horizontal="center" vertical="center"/>
    </xf>
    <xf numFmtId="0" fontId="35" fillId="0" borderId="0" xfId="0" quotePrefix="1" applyFont="1" applyAlignment="1">
      <alignment vertical="center"/>
    </xf>
    <xf numFmtId="41" fontId="25" fillId="0" borderId="0" xfId="26" applyFont="1" applyFill="1" applyBorder="1" applyAlignment="1">
      <alignment vertical="center"/>
    </xf>
    <xf numFmtId="176" fontId="25" fillId="0" borderId="0" xfId="26" applyNumberFormat="1" applyFont="1" applyFill="1" applyBorder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185" fontId="29" fillId="0" borderId="0" xfId="39" applyNumberFormat="1" applyFont="1" applyAlignment="1" applyProtection="1">
      <alignment horizontal="left" vertical="center"/>
      <protection locked="0"/>
    </xf>
    <xf numFmtId="0" fontId="29" fillId="0" borderId="0" xfId="0" quotePrefix="1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31" applyFont="1">
      <alignment vertical="center"/>
    </xf>
    <xf numFmtId="41" fontId="29" fillId="0" borderId="0" xfId="24" applyFont="1" applyFill="1" applyBorder="1" applyAlignment="1">
      <alignment vertical="center"/>
    </xf>
    <xf numFmtId="176" fontId="29" fillId="0" borderId="0" xfId="24" applyNumberFormat="1" applyFont="1" applyFill="1" applyBorder="1" applyAlignment="1">
      <alignment vertical="center"/>
    </xf>
    <xf numFmtId="0" fontId="29" fillId="0" borderId="0" xfId="39" applyFont="1" applyAlignment="1" applyProtection="1">
      <alignment vertical="center"/>
      <protection locked="0"/>
    </xf>
    <xf numFmtId="185" fontId="29" fillId="0" borderId="0" xfId="40" applyNumberFormat="1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39" applyFont="1" applyAlignment="1" applyProtection="1">
      <alignment horizontal="center" vertical="center"/>
      <protection locked="0"/>
    </xf>
    <xf numFmtId="0" fontId="29" fillId="0" borderId="0" xfId="39" applyFont="1" applyAlignment="1">
      <alignment horizontal="right" vertical="center"/>
    </xf>
    <xf numFmtId="41" fontId="29" fillId="0" borderId="0" xfId="24" applyFont="1" applyFill="1" applyBorder="1" applyAlignment="1" applyProtection="1">
      <alignment horizontal="right" vertical="center"/>
    </xf>
    <xf numFmtId="41" fontId="31" fillId="0" borderId="0" xfId="24" applyFont="1" applyFill="1" applyBorder="1" applyAlignment="1" applyProtection="1">
      <alignment horizontal="right" vertical="center"/>
    </xf>
    <xf numFmtId="0" fontId="31" fillId="0" borderId="0" xfId="40" applyFont="1" applyAlignment="1">
      <alignment vertical="center"/>
    </xf>
    <xf numFmtId="198" fontId="31" fillId="0" borderId="0" xfId="26" applyNumberFormat="1" applyFont="1" applyFill="1" applyBorder="1" applyAlignment="1">
      <alignment vertical="center"/>
    </xf>
    <xf numFmtId="0" fontId="31" fillId="0" borderId="0" xfId="33" applyFont="1" applyAlignment="1" applyProtection="1">
      <alignment horizontal="center" vertical="center"/>
      <protection locked="0"/>
    </xf>
    <xf numFmtId="41" fontId="31" fillId="0" borderId="0" xfId="26" applyFont="1" applyFill="1" applyBorder="1" applyAlignment="1">
      <alignment horizontal="right" vertical="center"/>
    </xf>
    <xf numFmtId="41" fontId="31" fillId="0" borderId="0" xfId="26" applyFont="1" applyFill="1" applyBorder="1" applyAlignment="1">
      <alignment vertical="center"/>
    </xf>
    <xf numFmtId="0" fontId="31" fillId="0" borderId="0" xfId="31" applyFont="1">
      <alignment vertical="center"/>
    </xf>
    <xf numFmtId="176" fontId="31" fillId="0" borderId="0" xfId="26" applyNumberFormat="1" applyFont="1" applyFill="1" applyBorder="1" applyAlignment="1">
      <alignment vertical="center"/>
    </xf>
    <xf numFmtId="0" fontId="31" fillId="0" borderId="0" xfId="34" applyFont="1" applyAlignment="1">
      <alignment vertical="center" wrapText="1"/>
    </xf>
    <xf numFmtId="41" fontId="31" fillId="0" borderId="0" xfId="24" applyFont="1" applyFill="1" applyBorder="1" applyAlignment="1">
      <alignment horizontal="center" vertical="center"/>
    </xf>
    <xf numFmtId="0" fontId="31" fillId="0" borderId="0" xfId="34" applyFont="1" applyAlignment="1">
      <alignment horizontal="center" vertical="center"/>
    </xf>
    <xf numFmtId="0" fontId="31" fillId="0" borderId="0" xfId="34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41" fontId="32" fillId="0" borderId="0" xfId="24" applyFont="1" applyFill="1" applyBorder="1" applyAlignment="1">
      <alignment vertical="center"/>
    </xf>
    <xf numFmtId="41" fontId="30" fillId="0" borderId="0" xfId="24" applyFont="1" applyFill="1" applyBorder="1" applyAlignment="1">
      <alignment horizontal="right" vertical="center"/>
    </xf>
    <xf numFmtId="176" fontId="32" fillId="0" borderId="0" xfId="24" applyNumberFormat="1" applyFont="1" applyFill="1" applyBorder="1" applyAlignment="1">
      <alignment vertical="center"/>
    </xf>
    <xf numFmtId="41" fontId="30" fillId="0" borderId="0" xfId="24" applyFont="1" applyFill="1" applyBorder="1" applyAlignment="1" applyProtection="1">
      <alignment vertical="center"/>
      <protection locked="0"/>
    </xf>
    <xf numFmtId="0" fontId="32" fillId="0" borderId="0" xfId="0" applyFont="1" applyAlignment="1">
      <alignment vertical="center" wrapText="1"/>
    </xf>
    <xf numFmtId="41" fontId="31" fillId="0" borderId="0" xfId="24" applyFont="1" applyFill="1" applyBorder="1" applyAlignment="1">
      <alignment vertical="center"/>
    </xf>
    <xf numFmtId="176" fontId="31" fillId="0" borderId="0" xfId="24" applyNumberFormat="1" applyFont="1" applyFill="1" applyBorder="1" applyAlignment="1">
      <alignment vertical="center"/>
    </xf>
    <xf numFmtId="0" fontId="31" fillId="0" borderId="0" xfId="0" applyFont="1" applyAlignment="1">
      <alignment vertical="center" wrapText="1"/>
    </xf>
    <xf numFmtId="41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 wrapText="1"/>
    </xf>
    <xf numFmtId="41" fontId="35" fillId="0" borderId="0" xfId="24" applyFont="1" applyFill="1" applyBorder="1" applyAlignment="1">
      <alignment horizontal="center" vertical="center"/>
    </xf>
    <xf numFmtId="0" fontId="29" fillId="0" borderId="0" xfId="39" applyFont="1" applyAlignment="1" applyProtection="1">
      <alignment horizontal="left" vertical="center"/>
      <protection locked="0"/>
    </xf>
    <xf numFmtId="41" fontId="32" fillId="0" borderId="0" xfId="19" applyNumberFormat="1" applyFont="1" applyAlignment="1">
      <alignment horizontal="left" vertical="center"/>
    </xf>
    <xf numFmtId="41" fontId="31" fillId="0" borderId="0" xfId="19" applyNumberFormat="1" applyFont="1" applyAlignment="1">
      <alignment horizontal="center" vertical="center"/>
    </xf>
    <xf numFmtId="38" fontId="31" fillId="0" borderId="0" xfId="19" applyNumberFormat="1" applyFont="1" applyAlignment="1">
      <alignment horizontal="center" vertical="center"/>
    </xf>
    <xf numFmtId="9" fontId="31" fillId="0" borderId="0" xfId="19" applyNumberFormat="1" applyFont="1">
      <alignment vertical="center"/>
    </xf>
    <xf numFmtId="41" fontId="31" fillId="0" borderId="0" xfId="19" applyNumberFormat="1" applyFont="1">
      <alignment vertical="center"/>
    </xf>
    <xf numFmtId="199" fontId="31" fillId="0" borderId="0" xfId="19" applyNumberFormat="1" applyFo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38" fontId="31" fillId="0" borderId="0" xfId="19" applyNumberFormat="1" applyFont="1">
      <alignment vertical="center"/>
    </xf>
    <xf numFmtId="200" fontId="31" fillId="0" borderId="0" xfId="0" applyNumberFormat="1" applyFont="1" applyAlignment="1" applyProtection="1">
      <alignment vertical="center"/>
      <protection locked="0"/>
    </xf>
    <xf numFmtId="43" fontId="31" fillId="0" borderId="0" xfId="19" applyNumberFormat="1" applyFont="1">
      <alignment vertical="center"/>
    </xf>
    <xf numFmtId="0" fontId="31" fillId="0" borderId="0" xfId="19" applyFont="1">
      <alignment vertical="center"/>
    </xf>
    <xf numFmtId="0" fontId="31" fillId="0" borderId="0" xfId="0" applyFont="1" applyAlignment="1" applyProtection="1">
      <alignment horizontal="left" vertical="center"/>
      <protection locked="0"/>
    </xf>
    <xf numFmtId="183" fontId="31" fillId="0" borderId="0" xfId="19" applyNumberFormat="1" applyFont="1">
      <alignment vertical="center"/>
    </xf>
    <xf numFmtId="38" fontId="31" fillId="0" borderId="0" xfId="19" applyNumberFormat="1" applyFont="1" applyBorder="1" applyAlignment="1">
      <alignment horizontal="center" vertical="center"/>
    </xf>
    <xf numFmtId="41" fontId="32" fillId="0" borderId="0" xfId="19" applyNumberFormat="1" applyFont="1" applyBorder="1" applyAlignment="1">
      <alignment horizontal="left" vertical="center"/>
    </xf>
    <xf numFmtId="41" fontId="31" fillId="0" borderId="0" xfId="19" applyNumberFormat="1" applyFont="1" applyBorder="1" applyAlignment="1">
      <alignment horizontal="center" vertical="center"/>
    </xf>
    <xf numFmtId="41" fontId="31" fillId="0" borderId="0" xfId="19" applyNumberFormat="1" applyFont="1" applyBorder="1" applyAlignment="1">
      <alignment vertical="center"/>
    </xf>
    <xf numFmtId="49" fontId="31" fillId="0" borderId="0" xfId="19" applyNumberFormat="1" applyFont="1" applyBorder="1" applyAlignment="1">
      <alignment horizontal="center" vertical="center" shrinkToFit="1"/>
    </xf>
    <xf numFmtId="183" fontId="31" fillId="0" borderId="0" xfId="19" applyNumberFormat="1" applyFont="1" applyBorder="1" applyAlignment="1">
      <alignment vertical="center"/>
    </xf>
    <xf numFmtId="176" fontId="31" fillId="0" borderId="0" xfId="19" applyNumberFormat="1" applyFont="1" applyBorder="1" applyAlignment="1">
      <alignment vertical="center"/>
    </xf>
    <xf numFmtId="38" fontId="31" fillId="0" borderId="0" xfId="19" applyNumberFormat="1" applyFont="1" applyBorder="1" applyAlignment="1">
      <alignment vertical="center"/>
    </xf>
    <xf numFmtId="0" fontId="31" fillId="0" borderId="0" xfId="19" applyFont="1" applyBorder="1" applyAlignment="1">
      <alignment horizontal="center" vertical="center"/>
    </xf>
    <xf numFmtId="179" fontId="33" fillId="0" borderId="0" xfId="19" applyNumberFormat="1" applyFont="1" applyBorder="1" applyAlignment="1">
      <alignment vertical="center"/>
    </xf>
    <xf numFmtId="41" fontId="31" fillId="0" borderId="0" xfId="19" applyNumberFormat="1" applyFont="1" applyAlignment="1">
      <alignment vertical="center"/>
    </xf>
    <xf numFmtId="38" fontId="31" fillId="0" borderId="0" xfId="19" applyNumberFormat="1" applyFont="1" applyAlignment="1">
      <alignment vertical="center"/>
    </xf>
    <xf numFmtId="41" fontId="31" fillId="0" borderId="0" xfId="19" applyNumberFormat="1" applyFont="1" applyAlignment="1">
      <alignment horizontal="right" vertical="center"/>
    </xf>
    <xf numFmtId="41" fontId="31" fillId="0" borderId="0" xfId="24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center" vertical="center"/>
    </xf>
    <xf numFmtId="0" fontId="31" fillId="0" borderId="0" xfId="19" applyFont="1" applyAlignment="1">
      <alignment horizontal="center" vertical="center"/>
    </xf>
    <xf numFmtId="41" fontId="29" fillId="0" borderId="0" xfId="24" applyFont="1" applyFill="1" applyBorder="1" applyAlignment="1" applyProtection="1">
      <alignment vertical="center" shrinkToFit="1"/>
      <protection locked="0"/>
    </xf>
    <xf numFmtId="41" fontId="29" fillId="0" borderId="0" xfId="24" applyFont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 shrinkToFit="1"/>
    </xf>
    <xf numFmtId="0" fontId="29" fillId="0" borderId="0" xfId="0" applyFont="1" applyFill="1" applyBorder="1" applyAlignment="1" applyProtection="1">
      <alignment horizontal="center" vertical="center"/>
    </xf>
    <xf numFmtId="0" fontId="25" fillId="0" borderId="0" xfId="34" applyFont="1" applyAlignment="1">
      <alignment horizontal="center" vertical="center"/>
    </xf>
    <xf numFmtId="41" fontId="32" fillId="0" borderId="0" xfId="24" applyFont="1" applyBorder="1" applyAlignment="1" applyProtection="1">
      <alignment horizontal="left" vertical="center" shrinkToFit="1"/>
      <protection locked="0"/>
    </xf>
    <xf numFmtId="41" fontId="31" fillId="0" borderId="0" xfId="24" applyFont="1" applyBorder="1" applyAlignment="1" applyProtection="1">
      <alignment horizontal="center" vertical="center"/>
    </xf>
    <xf numFmtId="41" fontId="31" fillId="0" borderId="0" xfId="24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3" xfId="0" applyFont="1" applyBorder="1" applyAlignment="1">
      <alignment horizontal="center" vertical="center" wrapText="1" shrinkToFit="1"/>
    </xf>
    <xf numFmtId="0" fontId="31" fillId="0" borderId="11" xfId="0" applyFont="1" applyBorder="1" applyAlignment="1">
      <alignment horizontal="center" vertical="center" wrapText="1" shrinkToFit="1"/>
    </xf>
    <xf numFmtId="0" fontId="31" fillId="0" borderId="4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/>
    </xf>
    <xf numFmtId="0" fontId="32" fillId="0" borderId="33" xfId="0" applyFont="1" applyFill="1" applyBorder="1" applyAlignment="1">
      <alignment horizontal="center" vertical="center" wrapText="1" shrinkToFit="1"/>
    </xf>
    <xf numFmtId="0" fontId="32" fillId="6" borderId="15" xfId="0" applyFont="1" applyFill="1" applyBorder="1" applyAlignment="1">
      <alignment horizontal="center" vertical="center" shrinkToFit="1"/>
    </xf>
    <xf numFmtId="0" fontId="31" fillId="0" borderId="13" xfId="0" applyFont="1" applyFill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wrapText="1" shrinkToFit="1"/>
    </xf>
    <xf numFmtId="0" fontId="29" fillId="0" borderId="11" xfId="0" applyFont="1" applyBorder="1" applyAlignment="1">
      <alignment horizontal="center" vertical="center" wrapText="1" shrinkToFit="1"/>
    </xf>
    <xf numFmtId="0" fontId="25" fillId="0" borderId="0" xfId="34" applyFont="1" applyAlignment="1" applyProtection="1">
      <alignment horizontal="center" vertical="center"/>
      <protection locked="0"/>
    </xf>
    <xf numFmtId="177" fontId="25" fillId="0" borderId="0" xfId="34" applyNumberFormat="1" applyFont="1" applyAlignment="1" applyProtection="1">
      <alignment vertical="center"/>
      <protection locked="0"/>
    </xf>
    <xf numFmtId="41" fontId="25" fillId="0" borderId="0" xfId="34" applyNumberFormat="1" applyFont="1" applyAlignment="1">
      <alignment horizontal="center" vertical="center"/>
    </xf>
    <xf numFmtId="0" fontId="31" fillId="0" borderId="0" xfId="0" applyFont="1" applyAlignment="1" applyProtection="1">
      <alignment vertical="center" shrinkToFi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41" fontId="31" fillId="0" borderId="0" xfId="26" applyFont="1" applyFill="1" applyBorder="1" applyAlignment="1" applyProtection="1">
      <alignment vertical="center"/>
      <protection locked="0"/>
    </xf>
    <xf numFmtId="177" fontId="31" fillId="0" borderId="0" xfId="0" applyNumberFormat="1" applyFont="1" applyAlignment="1" applyProtection="1">
      <alignment vertical="center"/>
      <protection locked="0"/>
    </xf>
    <xf numFmtId="41" fontId="31" fillId="0" borderId="0" xfId="24" applyFont="1" applyFill="1" applyBorder="1" applyAlignment="1" applyProtection="1">
      <alignment vertical="center" shrinkToFit="1"/>
    </xf>
    <xf numFmtId="0" fontId="31" fillId="0" borderId="0" xfId="0" applyFont="1" applyAlignment="1" applyProtection="1">
      <alignment horizontal="center" vertical="center" shrinkToFit="1"/>
      <protection locked="0"/>
    </xf>
    <xf numFmtId="0" fontId="31" fillId="0" borderId="0" xfId="0" applyFont="1" applyAlignment="1" applyProtection="1">
      <alignment vertical="center"/>
      <protection locked="0"/>
    </xf>
    <xf numFmtId="9" fontId="31" fillId="0" borderId="16" xfId="0" applyNumberFormat="1" applyFont="1" applyFill="1" applyBorder="1" applyAlignment="1">
      <alignment horizontal="center" vertical="center" wrapText="1"/>
    </xf>
    <xf numFmtId="0" fontId="32" fillId="6" borderId="16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10" fontId="31" fillId="0" borderId="16" xfId="0" applyNumberFormat="1" applyFont="1" applyFill="1" applyBorder="1" applyAlignment="1">
      <alignment horizontal="center" vertical="center" shrinkToFit="1"/>
    </xf>
    <xf numFmtId="176" fontId="31" fillId="0" borderId="16" xfId="24" applyNumberFormat="1" applyFont="1" applyFill="1" applyBorder="1" applyAlignment="1">
      <alignment horizontal="center" vertical="center" shrinkToFit="1"/>
    </xf>
    <xf numFmtId="0" fontId="32" fillId="0" borderId="13" xfId="0" applyFont="1" applyFill="1" applyBorder="1" applyAlignment="1">
      <alignment horizontal="center" vertical="center" wrapText="1" shrinkToFit="1"/>
    </xf>
    <xf numFmtId="0" fontId="31" fillId="0" borderId="13" xfId="0" applyFont="1" applyFill="1" applyBorder="1" applyAlignment="1">
      <alignment horizontal="center" vertical="center"/>
    </xf>
    <xf numFmtId="0" fontId="31" fillId="0" borderId="41" xfId="0" applyFont="1" applyFill="1" applyBorder="1" applyAlignment="1">
      <alignment horizontal="center" vertical="center"/>
    </xf>
    <xf numFmtId="0" fontId="31" fillId="0" borderId="13" xfId="0" quotePrefix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left" vertical="center"/>
    </xf>
    <xf numFmtId="177" fontId="29" fillId="0" borderId="0" xfId="0" applyNumberFormat="1" applyFont="1" applyAlignment="1">
      <alignment horizontal="right" vertical="center"/>
    </xf>
    <xf numFmtId="41" fontId="29" fillId="0" borderId="0" xfId="0" applyNumberFormat="1" applyFont="1" applyAlignment="1">
      <alignment vertical="center"/>
    </xf>
    <xf numFmtId="9" fontId="31" fillId="0" borderId="36" xfId="0" applyNumberFormat="1" applyFont="1" applyBorder="1" applyAlignment="1">
      <alignment horizontal="center" vertical="center" shrinkToFit="1"/>
    </xf>
    <xf numFmtId="0" fontId="29" fillId="0" borderId="33" xfId="0" applyFont="1" applyBorder="1" applyAlignment="1">
      <alignment horizontal="center" vertical="center" wrapText="1" shrinkToFit="1"/>
    </xf>
    <xf numFmtId="0" fontId="31" fillId="0" borderId="34" xfId="0" quotePrefix="1" applyFont="1" applyBorder="1" applyAlignment="1">
      <alignment horizontal="center" vertical="center" wrapText="1" shrinkToFit="1"/>
    </xf>
    <xf numFmtId="41" fontId="29" fillId="0" borderId="0" xfId="24" applyFont="1" applyBorder="1" applyAlignment="1" applyProtection="1">
      <alignment horizontal="center" vertical="center"/>
      <protection locked="0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41" fontId="29" fillId="0" borderId="0" xfId="34" applyNumberFormat="1" applyFont="1" applyAlignment="1">
      <alignment vertical="center"/>
    </xf>
    <xf numFmtId="0" fontId="42" fillId="0" borderId="0" xfId="0" applyFont="1"/>
    <xf numFmtId="0" fontId="42" fillId="0" borderId="0" xfId="0" applyFont="1" applyAlignment="1">
      <alignment horizontal="center" vertical="center"/>
    </xf>
    <xf numFmtId="180" fontId="42" fillId="0" borderId="0" xfId="0" applyNumberFormat="1" applyFont="1" applyAlignment="1">
      <alignment horizontal="center" vertical="center"/>
    </xf>
    <xf numFmtId="0" fontId="61" fillId="0" borderId="0" xfId="0" applyFont="1" applyBorder="1" applyAlignment="1">
      <alignment horizontal="right" vertical="center"/>
    </xf>
    <xf numFmtId="0" fontId="61" fillId="0" borderId="0" xfId="0" applyFont="1" applyBorder="1" applyAlignment="1">
      <alignment vertical="center"/>
    </xf>
    <xf numFmtId="0" fontId="62" fillId="0" borderId="0" xfId="0" applyFont="1"/>
    <xf numFmtId="41" fontId="42" fillId="0" borderId="0" xfId="24" applyNumberFormat="1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61" fillId="0" borderId="0" xfId="0" applyFont="1" applyAlignment="1">
      <alignment horizontal="center" vertical="center" wrapText="1"/>
    </xf>
    <xf numFmtId="0" fontId="61" fillId="2" borderId="8" xfId="0" applyFont="1" applyFill="1" applyBorder="1" applyAlignment="1">
      <alignment horizontal="center" vertical="center"/>
    </xf>
    <xf numFmtId="41" fontId="61" fillId="2" borderId="8" xfId="24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180" fontId="42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41" fontId="61" fillId="3" borderId="1" xfId="24" applyNumberFormat="1" applyFont="1" applyFill="1" applyBorder="1" applyAlignment="1">
      <alignment vertical="center"/>
    </xf>
    <xf numFmtId="41" fontId="34" fillId="0" borderId="1" xfId="0" applyNumberFormat="1" applyFont="1" applyBorder="1" applyAlignment="1">
      <alignment vertical="center"/>
    </xf>
    <xf numFmtId="41" fontId="34" fillId="0" borderId="3" xfId="0" applyNumberFormat="1" applyFont="1" applyBorder="1" applyAlignment="1">
      <alignment vertical="center"/>
    </xf>
    <xf numFmtId="0" fontId="34" fillId="0" borderId="9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180" fontId="42" fillId="0" borderId="2" xfId="0" applyNumberFormat="1" applyFont="1" applyBorder="1" applyAlignment="1">
      <alignment horizontal="center" vertical="center"/>
    </xf>
    <xf numFmtId="41" fontId="63" fillId="0" borderId="1" xfId="24" applyNumberFormat="1" applyFont="1" applyBorder="1" applyAlignment="1" applyProtection="1">
      <alignment vertical="center"/>
    </xf>
    <xf numFmtId="180" fontId="46" fillId="0" borderId="2" xfId="0" applyNumberFormat="1" applyFont="1" applyBorder="1" applyAlignment="1">
      <alignment horizontal="center" vertical="center"/>
    </xf>
    <xf numFmtId="41" fontId="34" fillId="0" borderId="1" xfId="24" applyNumberFormat="1" applyFont="1" applyBorder="1" applyAlignment="1" applyProtection="1">
      <alignment vertical="center"/>
    </xf>
    <xf numFmtId="0" fontId="42" fillId="0" borderId="2" xfId="0" applyFont="1" applyBorder="1" applyAlignment="1">
      <alignment horizontal="center" vertical="center" shrinkToFit="1"/>
    </xf>
    <xf numFmtId="41" fontId="34" fillId="4" borderId="3" xfId="0" applyNumberFormat="1" applyFont="1" applyFill="1" applyBorder="1" applyAlignment="1">
      <alignment horizontal="right" vertical="center"/>
    </xf>
    <xf numFmtId="10" fontId="34" fillId="4" borderId="9" xfId="0" applyNumberFormat="1" applyFont="1" applyFill="1" applyBorder="1" applyAlignment="1">
      <alignment horizontal="left" vertical="center"/>
    </xf>
    <xf numFmtId="41" fontId="34" fillId="0" borderId="3" xfId="0" applyNumberFormat="1" applyFont="1" applyBorder="1" applyAlignment="1">
      <alignment horizontal="right" vertical="center"/>
    </xf>
    <xf numFmtId="10" fontId="42" fillId="0" borderId="0" xfId="0" applyNumberFormat="1" applyFont="1"/>
    <xf numFmtId="180" fontId="34" fillId="4" borderId="9" xfId="0" applyNumberFormat="1" applyFont="1" applyFill="1" applyBorder="1" applyAlignment="1">
      <alignment horizontal="left" vertical="center"/>
    </xf>
    <xf numFmtId="0" fontId="59" fillId="0" borderId="3" xfId="0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34" fillId="4" borderId="3" xfId="0" applyFont="1" applyFill="1" applyBorder="1" applyAlignment="1">
      <alignment horizontal="right" vertical="center"/>
    </xf>
    <xf numFmtId="41" fontId="34" fillId="0" borderId="1" xfId="0" applyNumberFormat="1" applyFont="1" applyBorder="1" applyAlignment="1" applyProtection="1">
      <alignment horizontal="center" vertical="center"/>
    </xf>
    <xf numFmtId="181" fontId="34" fillId="0" borderId="1" xfId="0" applyNumberFormat="1" applyFont="1" applyBorder="1" applyAlignment="1" applyProtection="1">
      <alignment horizontal="center" vertical="center"/>
    </xf>
    <xf numFmtId="41" fontId="34" fillId="6" borderId="1" xfId="24" applyNumberFormat="1" applyFont="1" applyFill="1" applyBorder="1" applyAlignment="1" applyProtection="1">
      <alignment vertical="center"/>
    </xf>
    <xf numFmtId="0" fontId="34" fillId="0" borderId="3" xfId="0" applyFont="1" applyFill="1" applyBorder="1" applyAlignment="1">
      <alignment horizontal="right" vertical="center" wrapText="1"/>
    </xf>
    <xf numFmtId="10" fontId="34" fillId="0" borderId="9" xfId="0" applyNumberFormat="1" applyFont="1" applyFill="1" applyBorder="1" applyAlignment="1">
      <alignment horizontal="left" vertical="center"/>
    </xf>
    <xf numFmtId="10" fontId="34" fillId="0" borderId="9" xfId="0" applyNumberFormat="1" applyFont="1" applyFill="1" applyBorder="1" applyAlignment="1">
      <alignment horizontal="center" vertical="center"/>
    </xf>
    <xf numFmtId="178" fontId="42" fillId="0" borderId="0" xfId="0" applyNumberFormat="1" applyFont="1" applyAlignment="1">
      <alignment horizontal="center" vertical="center"/>
    </xf>
    <xf numFmtId="189" fontId="34" fillId="4" borderId="9" xfId="0" applyNumberFormat="1" applyFont="1" applyFill="1" applyBorder="1" applyAlignment="1">
      <alignment horizontal="left" vertical="center"/>
    </xf>
    <xf numFmtId="178" fontId="34" fillId="0" borderId="0" xfId="0" applyNumberFormat="1" applyFont="1" applyAlignment="1">
      <alignment horizontal="center" vertical="center"/>
    </xf>
    <xf numFmtId="41" fontId="34" fillId="0" borderId="0" xfId="0" applyNumberFormat="1" applyFont="1" applyAlignment="1">
      <alignment horizontal="center" vertical="center"/>
    </xf>
    <xf numFmtId="10" fontId="34" fillId="0" borderId="9" xfId="0" applyNumberFormat="1" applyFont="1" applyBorder="1" applyAlignment="1">
      <alignment horizontal="left" vertical="center"/>
    </xf>
    <xf numFmtId="41" fontId="34" fillId="0" borderId="0" xfId="24" applyFont="1" applyAlignment="1">
      <alignment horizontal="center" vertical="center"/>
    </xf>
    <xf numFmtId="41" fontId="61" fillId="6" borderId="1" xfId="24" applyNumberFormat="1" applyFont="1" applyFill="1" applyBorder="1" applyAlignment="1" applyProtection="1">
      <alignment vertical="center"/>
    </xf>
    <xf numFmtId="41" fontId="61" fillId="0" borderId="1" xfId="0" applyNumberFormat="1" applyFont="1" applyBorder="1" applyAlignment="1">
      <alignment vertical="center"/>
    </xf>
    <xf numFmtId="41" fontId="61" fillId="0" borderId="3" xfId="0" applyNumberFormat="1" applyFont="1" applyBorder="1" applyAlignment="1">
      <alignment horizontal="right" vertical="center"/>
    </xf>
    <xf numFmtId="10" fontId="61" fillId="0" borderId="9" xfId="0" applyNumberFormat="1" applyFont="1" applyBorder="1" applyAlignment="1">
      <alignment horizontal="left" vertical="center"/>
    </xf>
    <xf numFmtId="178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41" fontId="64" fillId="5" borderId="10" xfId="24" applyNumberFormat="1" applyFont="1" applyFill="1" applyBorder="1" applyAlignment="1" applyProtection="1">
      <alignment vertical="center"/>
    </xf>
    <xf numFmtId="41" fontId="61" fillId="0" borderId="10" xfId="0" applyNumberFormat="1" applyFont="1" applyBorder="1" applyAlignment="1">
      <alignment horizontal="right" vertical="center"/>
    </xf>
    <xf numFmtId="41" fontId="62" fillId="0" borderId="1" xfId="24" applyFont="1" applyBorder="1" applyAlignment="1">
      <alignment horizontal="center" vertical="center"/>
    </xf>
    <xf numFmtId="178" fontId="62" fillId="0" borderId="1" xfId="0" applyNumberFormat="1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41" fontId="61" fillId="3" borderId="35" xfId="24" applyNumberFormat="1" applyFont="1" applyFill="1" applyBorder="1" applyAlignment="1" applyProtection="1">
      <alignment vertical="center"/>
    </xf>
    <xf numFmtId="41" fontId="61" fillId="0" borderId="35" xfId="0" applyNumberFormat="1" applyFont="1" applyBorder="1" applyAlignment="1">
      <alignment horizontal="right" vertical="center"/>
    </xf>
    <xf numFmtId="180" fontId="62" fillId="0" borderId="0" xfId="0" applyNumberFormat="1" applyFont="1" applyAlignment="1">
      <alignment horizontal="center" vertical="center"/>
    </xf>
    <xf numFmtId="41" fontId="42" fillId="0" borderId="0" xfId="24" applyNumberFormat="1" applyFont="1" applyAlignment="1"/>
    <xf numFmtId="41" fontId="42" fillId="0" borderId="0" xfId="24" applyFont="1" applyAlignment="1"/>
    <xf numFmtId="0" fontId="34" fillId="0" borderId="0" xfId="0" applyFont="1"/>
    <xf numFmtId="41" fontId="29" fillId="0" borderId="0" xfId="24" applyFont="1" applyBorder="1" applyAlignment="1" applyProtection="1">
      <alignment horizontal="center" vertical="center"/>
      <protection locked="0"/>
    </xf>
    <xf numFmtId="0" fontId="48" fillId="0" borderId="0" xfId="28" applyFont="1" applyBorder="1" applyAlignment="1">
      <alignment horizontal="left" vertical="center" wrapText="1"/>
    </xf>
    <xf numFmtId="0" fontId="47" fillId="0" borderId="0" xfId="36" applyFont="1" applyBorder="1" applyAlignment="1">
      <alignment horizontal="distributed" vertical="distributed" shrinkToFit="1"/>
    </xf>
    <xf numFmtId="41" fontId="31" fillId="0" borderId="0" xfId="24" applyFont="1" applyBorder="1" applyAlignment="1" applyProtection="1">
      <alignment horizontal="center" vertical="center"/>
      <protection locked="0"/>
    </xf>
    <xf numFmtId="41" fontId="31" fillId="0" borderId="0" xfId="24" applyFont="1" applyBorder="1" applyAlignment="1" applyProtection="1">
      <alignment horizontal="center" vertical="center"/>
    </xf>
    <xf numFmtId="0" fontId="31" fillId="0" borderId="0" xfId="19" applyFont="1" applyAlignment="1">
      <alignment horizontal="center" vertical="center"/>
    </xf>
    <xf numFmtId="41" fontId="65" fillId="0" borderId="0" xfId="26" applyFont="1" applyBorder="1" applyAlignment="1" applyProtection="1">
      <alignment horizontal="left" vertical="center"/>
    </xf>
    <xf numFmtId="41" fontId="65" fillId="0" borderId="0" xfId="26" applyFont="1" applyBorder="1" applyAlignment="1" applyProtection="1">
      <alignment horizontal="left" vertical="center" shrinkToFit="1"/>
    </xf>
    <xf numFmtId="41" fontId="65" fillId="0" borderId="0" xfId="34" applyNumberFormat="1" applyFont="1" applyFill="1" applyBorder="1" applyAlignment="1">
      <alignment vertical="center"/>
    </xf>
    <xf numFmtId="41" fontId="65" fillId="0" borderId="0" xfId="24" applyFont="1" applyBorder="1" applyAlignment="1" applyProtection="1">
      <alignment horizontal="right" vertical="center" shrinkToFit="1"/>
      <protection locked="0"/>
    </xf>
    <xf numFmtId="41" fontId="65" fillId="0" borderId="0" xfId="26" applyFont="1" applyBorder="1" applyAlignment="1" applyProtection="1">
      <alignment horizontal="right" vertical="center" shrinkToFit="1"/>
      <protection locked="0"/>
    </xf>
    <xf numFmtId="41" fontId="65" fillId="0" borderId="0" xfId="24" applyFont="1" applyBorder="1" applyAlignment="1" applyProtection="1">
      <alignment horizontal="right" vertical="center" shrinkToFit="1"/>
    </xf>
    <xf numFmtId="41" fontId="65" fillId="0" borderId="0" xfId="26" applyFont="1" applyBorder="1" applyAlignment="1" applyProtection="1">
      <alignment horizontal="right" vertical="center" shrinkToFit="1"/>
    </xf>
    <xf numFmtId="0" fontId="65" fillId="0" borderId="0" xfId="24" applyNumberFormat="1" applyFont="1" applyBorder="1" applyAlignment="1" applyProtection="1">
      <alignment horizontal="center" vertical="center" wrapText="1"/>
    </xf>
    <xf numFmtId="41" fontId="65" fillId="0" borderId="0" xfId="24" applyFont="1" applyBorder="1" applyAlignment="1" applyProtection="1">
      <alignment horizontal="center" vertical="center" wrapText="1"/>
    </xf>
    <xf numFmtId="41" fontId="65" fillId="0" borderId="0" xfId="24" applyFont="1" applyBorder="1" applyAlignment="1" applyProtection="1">
      <alignment horizontal="center" vertical="center"/>
      <protection locked="0"/>
    </xf>
    <xf numFmtId="0" fontId="32" fillId="0" borderId="0" xfId="19" applyFont="1">
      <alignment vertical="center"/>
    </xf>
    <xf numFmtId="0" fontId="33" fillId="0" borderId="0" xfId="19" applyFont="1">
      <alignment vertical="center"/>
    </xf>
    <xf numFmtId="41" fontId="33" fillId="0" borderId="0" xfId="19" applyNumberFormat="1" applyFont="1">
      <alignment vertical="center"/>
    </xf>
    <xf numFmtId="41" fontId="33" fillId="0" borderId="0" xfId="19" applyNumberFormat="1" applyFont="1" applyAlignment="1">
      <alignment horizontal="center" vertical="center"/>
    </xf>
    <xf numFmtId="43" fontId="33" fillId="0" borderId="0" xfId="0" applyNumberFormat="1" applyFont="1" applyAlignment="1" applyProtection="1">
      <alignment vertical="center"/>
      <protection locked="0"/>
    </xf>
    <xf numFmtId="38" fontId="33" fillId="0" borderId="0" xfId="19" applyNumberFormat="1" applyFont="1">
      <alignment vertical="center"/>
    </xf>
    <xf numFmtId="0" fontId="33" fillId="0" borderId="0" xfId="19" applyFont="1" applyAlignment="1">
      <alignment horizontal="center" vertical="center"/>
    </xf>
    <xf numFmtId="43" fontId="33" fillId="0" borderId="0" xfId="19" applyNumberFormat="1" applyFont="1">
      <alignment vertical="center"/>
    </xf>
    <xf numFmtId="0" fontId="33" fillId="0" borderId="0" xfId="0" applyFont="1" applyAlignment="1" applyProtection="1">
      <alignment horizontal="left" vertical="center"/>
      <protection locked="0"/>
    </xf>
    <xf numFmtId="41" fontId="29" fillId="0" borderId="0" xfId="24" applyFont="1" applyBorder="1" applyAlignment="1" applyProtection="1">
      <alignment horizontal="center" vertical="center"/>
      <protection locked="0"/>
    </xf>
    <xf numFmtId="41" fontId="29" fillId="0" borderId="0" xfId="34" applyNumberFormat="1" applyFont="1" applyFill="1" applyBorder="1" applyAlignment="1">
      <alignment vertical="center"/>
    </xf>
    <xf numFmtId="41" fontId="31" fillId="0" borderId="0" xfId="24" applyFont="1" applyBorder="1" applyAlignment="1" applyProtection="1">
      <alignment horizontal="center" vertical="center" wrapText="1"/>
    </xf>
    <xf numFmtId="0" fontId="58" fillId="0" borderId="39" xfId="36" applyFont="1" applyBorder="1" applyAlignment="1">
      <alignment horizontal="center" vertical="center"/>
    </xf>
    <xf numFmtId="0" fontId="58" fillId="0" borderId="40" xfId="36" applyFont="1" applyBorder="1" applyAlignment="1">
      <alignment horizontal="center" vertical="center"/>
    </xf>
    <xf numFmtId="0" fontId="58" fillId="0" borderId="37" xfId="36" applyFont="1" applyBorder="1" applyAlignment="1">
      <alignment horizontal="center" vertical="center"/>
    </xf>
    <xf numFmtId="0" fontId="48" fillId="0" borderId="0" xfId="28" applyFont="1" applyBorder="1" applyAlignment="1">
      <alignment horizontal="left" vertical="center" wrapText="1"/>
    </xf>
    <xf numFmtId="0" fontId="47" fillId="0" borderId="0" xfId="36" applyFont="1" applyBorder="1" applyAlignment="1">
      <alignment horizontal="distributed" vertical="distributed" shrinkToFit="1"/>
    </xf>
    <xf numFmtId="0" fontId="40" fillId="0" borderId="38" xfId="36" applyFont="1" applyBorder="1" applyAlignment="1">
      <alignment horizontal="center" vertical="center"/>
    </xf>
    <xf numFmtId="0" fontId="40" fillId="0" borderId="0" xfId="36" applyFont="1" applyBorder="1" applyAlignment="1">
      <alignment horizontal="center" vertical="center"/>
    </xf>
    <xf numFmtId="0" fontId="41" fillId="0" borderId="0" xfId="36" applyFont="1" applyBorder="1" applyAlignment="1">
      <alignment horizontal="center" vertical="center"/>
    </xf>
    <xf numFmtId="0" fontId="41" fillId="0" borderId="14" xfId="36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41" fontId="61" fillId="0" borderId="41" xfId="0" applyNumberFormat="1" applyFont="1" applyBorder="1" applyAlignment="1">
      <alignment horizontal="center" vertical="center"/>
    </xf>
    <xf numFmtId="41" fontId="61" fillId="0" borderId="47" xfId="0" applyNumberFormat="1" applyFont="1" applyBorder="1" applyAlignment="1">
      <alignment horizontal="center" vertical="center"/>
    </xf>
    <xf numFmtId="41" fontId="61" fillId="0" borderId="48" xfId="0" applyNumberFormat="1" applyFont="1" applyBorder="1" applyAlignment="1">
      <alignment horizontal="center" vertical="center"/>
    </xf>
    <xf numFmtId="41" fontId="61" fillId="0" borderId="49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2" borderId="50" xfId="0" applyFont="1" applyFill="1" applyBorder="1" applyAlignment="1">
      <alignment horizontal="center" vertical="center"/>
    </xf>
    <xf numFmtId="0" fontId="61" fillId="2" borderId="51" xfId="0" applyFont="1" applyFill="1" applyBorder="1" applyAlignment="1">
      <alignment horizontal="center" vertical="center"/>
    </xf>
    <xf numFmtId="0" fontId="61" fillId="2" borderId="52" xfId="0" applyFont="1" applyFill="1" applyBorder="1" applyAlignment="1">
      <alignment horizontal="center" vertical="center"/>
    </xf>
    <xf numFmtId="0" fontId="61" fillId="2" borderId="53" xfId="0" applyFont="1" applyFill="1" applyBorder="1" applyAlignment="1">
      <alignment horizontal="center" vertical="center"/>
    </xf>
    <xf numFmtId="0" fontId="34" fillId="0" borderId="54" xfId="0" applyFont="1" applyBorder="1" applyAlignment="1">
      <alignment horizontal="center" vertical="center" textRotation="255"/>
    </xf>
    <xf numFmtId="0" fontId="34" fillId="0" borderId="55" xfId="0" applyFont="1" applyBorder="1" applyAlignment="1">
      <alignment horizontal="center" vertical="center" textRotation="255"/>
    </xf>
    <xf numFmtId="0" fontId="34" fillId="0" borderId="56" xfId="0" applyFont="1" applyBorder="1" applyAlignment="1">
      <alignment horizontal="center" vertical="center" textRotation="255"/>
    </xf>
    <xf numFmtId="0" fontId="34" fillId="0" borderId="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41" fontId="34" fillId="0" borderId="3" xfId="0" applyNumberFormat="1" applyFont="1" applyBorder="1" applyAlignment="1">
      <alignment horizontal="center" vertical="center"/>
    </xf>
    <xf numFmtId="41" fontId="34" fillId="0" borderId="9" xfId="0" applyNumberFormat="1" applyFont="1" applyBorder="1" applyAlignment="1">
      <alignment horizontal="center" vertical="center"/>
    </xf>
    <xf numFmtId="0" fontId="61" fillId="0" borderId="43" xfId="0" applyFont="1" applyBorder="1" applyAlignment="1">
      <alignment horizontal="distributed" vertical="center"/>
    </xf>
    <xf numFmtId="0" fontId="61" fillId="0" borderId="35" xfId="0" applyFont="1" applyBorder="1" applyAlignment="1">
      <alignment horizontal="distributed" vertical="center"/>
    </xf>
    <xf numFmtId="0" fontId="61" fillId="0" borderId="44" xfId="0" applyFont="1" applyBorder="1" applyAlignment="1">
      <alignment horizontal="distributed" vertical="center"/>
    </xf>
    <xf numFmtId="0" fontId="61" fillId="0" borderId="81" xfId="34" applyFont="1" applyBorder="1" applyAlignment="1">
      <alignment horizontal="distributed" vertical="center"/>
    </xf>
    <xf numFmtId="0" fontId="61" fillId="0" borderId="11" xfId="34" applyFont="1" applyBorder="1" applyAlignment="1">
      <alignment horizontal="distributed" vertical="center"/>
    </xf>
    <xf numFmtId="0" fontId="61" fillId="0" borderId="4" xfId="34" applyFont="1" applyBorder="1" applyAlignment="1">
      <alignment horizontal="distributed" vertical="center"/>
    </xf>
    <xf numFmtId="0" fontId="34" fillId="0" borderId="45" xfId="0" applyFont="1" applyBorder="1" applyAlignment="1">
      <alignment horizontal="distributed" vertical="center"/>
    </xf>
    <xf numFmtId="0" fontId="34" fillId="0" borderId="1" xfId="0" applyFont="1" applyBorder="1" applyAlignment="1">
      <alignment horizontal="distributed" vertical="center"/>
    </xf>
    <xf numFmtId="0" fontId="34" fillId="0" borderId="46" xfId="0" applyFont="1" applyBorder="1" applyAlignment="1">
      <alignment horizontal="distributed" vertical="center"/>
    </xf>
    <xf numFmtId="41" fontId="34" fillId="0" borderId="3" xfId="0" applyNumberFormat="1" applyFont="1" applyBorder="1" applyAlignment="1" applyProtection="1">
      <alignment horizontal="center" vertical="center"/>
    </xf>
    <xf numFmtId="41" fontId="34" fillId="0" borderId="4" xfId="0" applyNumberFormat="1" applyFont="1" applyBorder="1" applyAlignment="1" applyProtection="1">
      <alignment horizontal="center" vertical="center"/>
    </xf>
    <xf numFmtId="0" fontId="61" fillId="0" borderId="45" xfId="0" applyFont="1" applyBorder="1" applyAlignment="1">
      <alignment horizontal="distributed" vertical="center"/>
    </xf>
    <xf numFmtId="0" fontId="61" fillId="0" borderId="1" xfId="0" applyFont="1" applyBorder="1" applyAlignment="1">
      <alignment horizontal="distributed" vertical="center"/>
    </xf>
    <xf numFmtId="0" fontId="61" fillId="0" borderId="46" xfId="0" applyFont="1" applyBorder="1" applyAlignment="1">
      <alignment horizontal="distributed" vertical="center"/>
    </xf>
    <xf numFmtId="0" fontId="34" fillId="0" borderId="3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59" fillId="0" borderId="45" xfId="0" applyFont="1" applyBorder="1" applyAlignment="1">
      <alignment horizontal="distributed" vertical="center"/>
    </xf>
    <xf numFmtId="0" fontId="59" fillId="0" borderId="1" xfId="0" applyFont="1" applyBorder="1" applyAlignment="1">
      <alignment horizontal="distributed" vertical="center"/>
    </xf>
    <xf numFmtId="0" fontId="59" fillId="0" borderId="46" xfId="0" applyFont="1" applyBorder="1" applyAlignment="1">
      <alignment horizontal="distributed" vertical="center"/>
    </xf>
    <xf numFmtId="0" fontId="29" fillId="0" borderId="0" xfId="0" applyFont="1" applyBorder="1" applyAlignment="1" applyProtection="1">
      <alignment horizontal="center" vertical="center"/>
    </xf>
    <xf numFmtId="179" fontId="29" fillId="0" borderId="0" xfId="0" applyNumberFormat="1" applyFont="1" applyBorder="1" applyAlignment="1" applyProtection="1">
      <alignment vertical="center"/>
      <protection locked="0"/>
    </xf>
    <xf numFmtId="41" fontId="29" fillId="0" borderId="0" xfId="0" applyNumberFormat="1" applyFont="1" applyFill="1" applyBorder="1" applyAlignment="1" applyProtection="1">
      <alignment horizontal="left" vertical="center"/>
      <protection locked="0"/>
    </xf>
    <xf numFmtId="41" fontId="29" fillId="0" borderId="0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center" vertical="center"/>
      <protection locked="0"/>
    </xf>
    <xf numFmtId="41" fontId="32" fillId="0" borderId="0" xfId="24" applyFont="1" applyBorder="1" applyAlignment="1" applyProtection="1">
      <alignment horizontal="left" vertical="center" shrinkToFit="1"/>
      <protection locked="0"/>
    </xf>
    <xf numFmtId="41" fontId="31" fillId="0" borderId="0" xfId="24" applyFont="1" applyBorder="1" applyAlignment="1" applyProtection="1">
      <alignment horizontal="center" vertical="center"/>
    </xf>
    <xf numFmtId="41" fontId="31" fillId="0" borderId="0" xfId="24" applyFont="1" applyBorder="1" applyAlignment="1" applyProtection="1">
      <alignment horizontal="center" vertical="center" shrinkToFit="1"/>
    </xf>
    <xf numFmtId="41" fontId="31" fillId="0" borderId="0" xfId="24" applyFont="1" applyBorder="1" applyAlignment="1" applyProtection="1">
      <alignment horizontal="center" vertical="center"/>
      <protection locked="0"/>
    </xf>
    <xf numFmtId="41" fontId="32" fillId="0" borderId="0" xfId="24" applyFont="1" applyBorder="1" applyAlignment="1" applyProtection="1">
      <alignment horizontal="left" vertical="center" shrinkToFit="1"/>
    </xf>
    <xf numFmtId="41" fontId="31" fillId="0" borderId="0" xfId="19" applyNumberFormat="1" applyFont="1" applyBorder="1" applyAlignment="1">
      <alignment horizontal="center" vertical="center"/>
    </xf>
    <xf numFmtId="38" fontId="31" fillId="0" borderId="0" xfId="19" applyNumberFormat="1" applyFont="1" applyBorder="1" applyAlignment="1">
      <alignment horizontal="center" vertical="center"/>
    </xf>
    <xf numFmtId="0" fontId="31" fillId="0" borderId="0" xfId="19" applyFont="1" applyAlignment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41" fontId="30" fillId="0" borderId="0" xfId="24" applyFont="1" applyBorder="1" applyAlignment="1" applyProtection="1">
      <alignment horizontal="left" vertical="center" shrinkToFit="1"/>
    </xf>
    <xf numFmtId="0" fontId="30" fillId="0" borderId="0" xfId="34" applyFont="1" applyBorder="1" applyAlignment="1" applyProtection="1">
      <alignment horizontal="center" vertical="center" shrinkToFit="1"/>
      <protection locked="0"/>
    </xf>
    <xf numFmtId="41" fontId="30" fillId="0" borderId="0" xfId="34" applyNumberFormat="1" applyFont="1" applyFill="1" applyBorder="1" applyAlignment="1" applyProtection="1">
      <alignment horizontal="center" vertical="center" shrinkToFit="1"/>
    </xf>
    <xf numFmtId="41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1" fontId="35" fillId="0" borderId="0" xfId="26" applyFont="1" applyFill="1" applyBorder="1" applyAlignment="1" applyProtection="1">
      <alignment horizontal="center" vertical="center"/>
      <protection locked="0"/>
    </xf>
    <xf numFmtId="0" fontId="29" fillId="0" borderId="0" xfId="39" applyFont="1" applyBorder="1" applyAlignment="1" applyProtection="1">
      <alignment horizontal="center" vertical="center"/>
    </xf>
    <xf numFmtId="0" fontId="29" fillId="0" borderId="0" xfId="39" applyNumberFormat="1" applyFont="1" applyBorder="1" applyAlignment="1" applyProtection="1">
      <alignment horizontal="center" vertical="center"/>
    </xf>
    <xf numFmtId="41" fontId="29" fillId="0" borderId="0" xfId="24" applyFont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39" applyFont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0" fontId="31" fillId="0" borderId="0" xfId="34" applyFont="1" applyAlignment="1">
      <alignment horizontal="center" vertical="center"/>
    </xf>
    <xf numFmtId="0" fontId="35" fillId="0" borderId="80" xfId="34" applyFont="1" applyBorder="1" applyAlignment="1">
      <alignment horizontal="left" vertical="center"/>
    </xf>
    <xf numFmtId="0" fontId="35" fillId="0" borderId="0" xfId="34" applyFont="1" applyAlignment="1">
      <alignment horizontal="left" vertical="center"/>
    </xf>
    <xf numFmtId="177" fontId="29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 shrinkToFit="1"/>
    </xf>
    <xf numFmtId="41" fontId="29" fillId="0" borderId="0" xfId="24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3" xfId="0" applyFont="1" applyBorder="1" applyAlignment="1">
      <alignment horizontal="center" vertical="center" wrapText="1" shrinkToFit="1"/>
    </xf>
    <xf numFmtId="0" fontId="31" fillId="0" borderId="11" xfId="0" applyFont="1" applyBorder="1" applyAlignment="1">
      <alignment horizontal="center" vertical="center" wrapText="1" shrinkToFit="1"/>
    </xf>
    <xf numFmtId="0" fontId="31" fillId="0" borderId="4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 shrinkToFit="1"/>
    </xf>
    <xf numFmtId="0" fontId="31" fillId="0" borderId="11" xfId="0" applyFont="1" applyFill="1" applyBorder="1" applyAlignment="1">
      <alignment horizontal="center" vertical="center" shrinkToFit="1"/>
    </xf>
    <xf numFmtId="0" fontId="31" fillId="0" borderId="4" xfId="0" applyFont="1" applyFill="1" applyBorder="1" applyAlignment="1">
      <alignment horizontal="center" vertical="center" shrinkToFit="1"/>
    </xf>
    <xf numFmtId="2" fontId="31" fillId="6" borderId="1" xfId="0" applyNumberFormat="1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 shrinkToFit="1"/>
    </xf>
    <xf numFmtId="0" fontId="32" fillId="0" borderId="33" xfId="0" applyFont="1" applyFill="1" applyBorder="1" applyAlignment="1">
      <alignment horizontal="center" vertical="center" wrapText="1" shrinkToFit="1"/>
    </xf>
    <xf numFmtId="2" fontId="31" fillId="6" borderId="18" xfId="0" applyNumberFormat="1" applyFont="1" applyFill="1" applyBorder="1" applyAlignment="1">
      <alignment horizontal="center" vertical="center" wrapText="1"/>
    </xf>
    <xf numFmtId="0" fontId="31" fillId="0" borderId="57" xfId="0" applyFont="1" applyFill="1" applyBorder="1" applyAlignment="1">
      <alignment horizontal="center" vertical="center" wrapText="1"/>
    </xf>
    <xf numFmtId="0" fontId="31" fillId="0" borderId="58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 wrapText="1"/>
    </xf>
    <xf numFmtId="2" fontId="31" fillId="6" borderId="16" xfId="0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shrinkToFit="1"/>
    </xf>
    <xf numFmtId="0" fontId="31" fillId="0" borderId="3" xfId="0" applyFont="1" applyBorder="1" applyAlignment="1">
      <alignment horizontal="left" vertical="center" wrapText="1" shrinkToFit="1"/>
    </xf>
    <xf numFmtId="0" fontId="31" fillId="0" borderId="11" xfId="0" applyFont="1" applyBorder="1" applyAlignment="1">
      <alignment horizontal="left" vertical="center" wrapText="1" shrinkToFit="1"/>
    </xf>
    <xf numFmtId="0" fontId="31" fillId="0" borderId="4" xfId="0" applyFont="1" applyBorder="1" applyAlignment="1">
      <alignment horizontal="left" vertical="center" wrapText="1" shrinkToFit="1"/>
    </xf>
    <xf numFmtId="0" fontId="31" fillId="0" borderId="11" xfId="0" applyFont="1" applyBorder="1" applyAlignment="1">
      <alignment horizontal="center" vertical="center"/>
    </xf>
    <xf numFmtId="0" fontId="32" fillId="0" borderId="57" xfId="0" applyFont="1" applyBorder="1" applyAlignment="1">
      <alignment horizontal="center" vertical="center" shrinkToFit="1"/>
    </xf>
    <xf numFmtId="0" fontId="32" fillId="0" borderId="58" xfId="0" applyFont="1" applyBorder="1" applyAlignment="1">
      <alignment horizontal="center" vertical="center" shrinkToFit="1"/>
    </xf>
    <xf numFmtId="0" fontId="32" fillId="0" borderId="36" xfId="0" applyFont="1" applyBorder="1" applyAlignment="1">
      <alignment horizontal="center" vertical="center" shrinkToFit="1"/>
    </xf>
    <xf numFmtId="0" fontId="32" fillId="6" borderId="62" xfId="0" applyFont="1" applyFill="1" applyBorder="1" applyAlignment="1">
      <alignment horizontal="center" vertical="center" shrinkToFit="1"/>
    </xf>
    <xf numFmtId="0" fontId="32" fillId="6" borderId="63" xfId="0" applyFont="1" applyFill="1" applyBorder="1" applyAlignment="1">
      <alignment horizontal="center" vertical="center" shrinkToFit="1"/>
    </xf>
    <xf numFmtId="0" fontId="32" fillId="6" borderId="15" xfId="0" applyFont="1" applyFill="1" applyBorder="1" applyAlignment="1">
      <alignment horizontal="center" vertical="center" shrinkToFit="1"/>
    </xf>
    <xf numFmtId="0" fontId="31" fillId="0" borderId="59" xfId="0" applyFont="1" applyFill="1" applyBorder="1" applyAlignment="1">
      <alignment horizontal="center" vertical="center" shrinkToFit="1"/>
    </xf>
    <xf numFmtId="0" fontId="31" fillId="0" borderId="60" xfId="0" applyFont="1" applyFill="1" applyBorder="1" applyAlignment="1">
      <alignment horizontal="center" vertical="center" shrinkToFit="1"/>
    </xf>
    <xf numFmtId="0" fontId="31" fillId="0" borderId="61" xfId="0" applyFont="1" applyFill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195" fontId="25" fillId="0" borderId="1" xfId="34" applyNumberFormat="1" applyFont="1" applyBorder="1" applyAlignment="1">
      <alignment horizontal="center" vertical="center" shrinkToFit="1"/>
    </xf>
    <xf numFmtId="195" fontId="25" fillId="0" borderId="1" xfId="34" applyNumberFormat="1" applyFont="1" applyBorder="1" applyAlignment="1">
      <alignment horizontal="center" vertical="center"/>
    </xf>
    <xf numFmtId="0" fontId="25" fillId="0" borderId="1" xfId="34" applyFont="1" applyBorder="1" applyAlignment="1">
      <alignment horizontal="center" vertical="center" shrinkToFit="1"/>
    </xf>
    <xf numFmtId="0" fontId="25" fillId="0" borderId="3" xfId="34" applyFont="1" applyBorder="1" applyAlignment="1">
      <alignment horizontal="center" vertical="center" wrapText="1" shrinkToFit="1"/>
    </xf>
    <xf numFmtId="0" fontId="25" fillId="0" borderId="4" xfId="34" applyFont="1" applyBorder="1" applyAlignment="1">
      <alignment horizontal="center" vertical="center" wrapText="1" shrinkToFit="1"/>
    </xf>
    <xf numFmtId="195" fontId="25" fillId="0" borderId="3" xfId="34" applyNumberFormat="1" applyFont="1" applyBorder="1" applyAlignment="1">
      <alignment horizontal="center" vertical="center"/>
    </xf>
    <xf numFmtId="195" fontId="25" fillId="0" borderId="11" xfId="34" applyNumberFormat="1" applyFont="1" applyBorder="1" applyAlignment="1">
      <alignment horizontal="center" vertical="center"/>
    </xf>
    <xf numFmtId="195" fontId="25" fillId="0" borderId="4" xfId="34" applyNumberFormat="1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 shrinkToFit="1"/>
    </xf>
    <xf numFmtId="0" fontId="54" fillId="0" borderId="13" xfId="0" applyFont="1" applyBorder="1" applyAlignment="1">
      <alignment horizontal="center" vertical="center" wrapText="1" shrinkToFit="1"/>
    </xf>
    <xf numFmtId="0" fontId="54" fillId="0" borderId="1" xfId="0" applyFont="1" applyBorder="1" applyAlignment="1">
      <alignment horizontal="center" vertical="center" shrinkToFit="1"/>
    </xf>
    <xf numFmtId="0" fontId="29" fillId="0" borderId="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 shrinkToFit="1"/>
    </xf>
    <xf numFmtId="0" fontId="29" fillId="0" borderId="11" xfId="0" applyFont="1" applyBorder="1" applyAlignment="1">
      <alignment horizontal="center" vertical="center" wrapText="1" shrinkToFit="1"/>
    </xf>
    <xf numFmtId="0" fontId="29" fillId="0" borderId="4" xfId="0" applyFont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wrapText="1" shrinkToFit="1"/>
    </xf>
    <xf numFmtId="38" fontId="21" fillId="0" borderId="6" xfId="19" applyNumberFormat="1" applyFont="1" applyBorder="1" applyAlignment="1">
      <alignment horizontal="center" vertical="center"/>
    </xf>
    <xf numFmtId="38" fontId="21" fillId="0" borderId="7" xfId="19" applyNumberFormat="1" applyFont="1" applyBorder="1" applyAlignment="1">
      <alignment horizontal="center" vertical="center"/>
    </xf>
    <xf numFmtId="0" fontId="24" fillId="0" borderId="0" xfId="28" applyFont="1" applyAlignment="1">
      <alignment horizontal="center" vertical="center"/>
    </xf>
    <xf numFmtId="0" fontId="24" fillId="0" borderId="42" xfId="28" applyFont="1" applyBorder="1" applyAlignment="1">
      <alignment horizontal="center" vertical="center"/>
    </xf>
    <xf numFmtId="0" fontId="35" fillId="8" borderId="64" xfId="28" applyFont="1" applyFill="1" applyBorder="1" applyAlignment="1">
      <alignment horizontal="center" vertical="center"/>
    </xf>
    <xf numFmtId="0" fontId="35" fillId="8" borderId="65" xfId="28" applyFont="1" applyFill="1" applyBorder="1" applyAlignment="1">
      <alignment horizontal="center" vertical="center"/>
    </xf>
    <xf numFmtId="0" fontId="35" fillId="8" borderId="66" xfId="28" applyFont="1" applyFill="1" applyBorder="1" applyAlignment="1">
      <alignment horizontal="center" vertical="center"/>
    </xf>
    <xf numFmtId="0" fontId="35" fillId="8" borderId="32" xfId="28" applyFont="1" applyFill="1" applyBorder="1" applyAlignment="1">
      <alignment horizontal="center" vertical="center"/>
    </xf>
    <xf numFmtId="182" fontId="25" fillId="0" borderId="69" xfId="28" applyNumberFormat="1" applyFont="1" applyBorder="1" applyAlignment="1">
      <alignment horizontal="center" vertical="center"/>
    </xf>
    <xf numFmtId="182" fontId="25" fillId="0" borderId="67" xfId="28" applyNumberFormat="1" applyFont="1" applyBorder="1" applyAlignment="1">
      <alignment horizontal="center" vertical="center"/>
    </xf>
  </cellXfs>
  <cellStyles count="42">
    <cellStyle name="_총괄공사대갑 " xfId="1"/>
    <cellStyle name="¤@?e_TEST-1 " xfId="2"/>
    <cellStyle name="AeE­ [0]_ 2ÆAAþº° " xfId="3"/>
    <cellStyle name="AeE­_ 2ÆAAþº° " xfId="4"/>
    <cellStyle name="AÞ¸¶ [0]_ 2ÆAAþº° " xfId="5"/>
    <cellStyle name="AÞ¸¶_ 2ÆAAþº° " xfId="6"/>
    <cellStyle name="C￥AØ_  FAB AIA¤  " xfId="7"/>
    <cellStyle name="Comma" xfId="8"/>
    <cellStyle name="Comma [0]" xfId="9"/>
    <cellStyle name="Comma_ SG&amp;A Bridge " xfId="10"/>
    <cellStyle name="Currency" xfId="11"/>
    <cellStyle name="Currency [0]" xfId="12"/>
    <cellStyle name="currency-$_표지 " xfId="13"/>
    <cellStyle name="Currency_ SG&amp;A Bridge " xfId="14"/>
    <cellStyle name="Currency1" xfId="15"/>
    <cellStyle name="Followed Hyperlink" xfId="16"/>
    <cellStyle name="Hyperlink" xfId="17"/>
    <cellStyle name="Normal" xfId="34"/>
    <cellStyle name="Percent" xfId="18"/>
    <cellStyle name="YONG _구덕터널배전반설치" xfId="19"/>
    <cellStyle name="똿떓죶Ø괻 [0.00]_NT Server " xfId="20"/>
    <cellStyle name="똿떓죶Ø괻_NT Server " xfId="21"/>
    <cellStyle name="묮뎋 [0.00]_NT Server " xfId="22"/>
    <cellStyle name="묮뎋_NT Server " xfId="23"/>
    <cellStyle name="백분율" xfId="38" builtinId="5"/>
    <cellStyle name="쉼표 [0]" xfId="24" builtinId="6"/>
    <cellStyle name="쉼표 [0] 2" xfId="25"/>
    <cellStyle name="쉼표 [0] 2 2" xfId="41"/>
    <cellStyle name="쉼표 [0] 3 3 2" xfId="37"/>
    <cellStyle name="쉼표 [0] 4" xfId="26"/>
    <cellStyle name="콤마_  종  합  " xfId="27"/>
    <cellStyle name="표준" xfId="0" builtinId="0"/>
    <cellStyle name="표준 2" xfId="28"/>
    <cellStyle name="표준 2 2 4" xfId="29"/>
    <cellStyle name="표준 2 3" xfId="30"/>
    <cellStyle name="표준 3 2" xfId="35"/>
    <cellStyle name="표준 5" xfId="31"/>
    <cellStyle name="표준 50" xfId="32"/>
    <cellStyle name="표준 7" xfId="33"/>
    <cellStyle name="표준_견적서갑지(시청양식)" xfId="36"/>
    <cellStyle name="표준_관급내역서 - 성산" xfId="40"/>
    <cellStyle name="표준_동지역하수관거- 일위대가 준비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IE/8NRSX22X/1.&#45236;&#50669;&#49436;_&#51228;&#51452;&#51032;&#47308;&#50896;%20&#48320;&#51204;&#49444;&#48708;%20&#44368;&#52404;&#44277;&#49324;%20-%202&#52264;-04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원가계산서"/>
      <sheetName val="집계표"/>
      <sheetName val="내역서"/>
      <sheetName val="고재처리비"/>
      <sheetName val="관급자재내역서"/>
      <sheetName val="일위대가목록표"/>
      <sheetName val="일위대가"/>
      <sheetName val="전기단가비교표"/>
      <sheetName val="1. 수배전반 철거 및 전력간선 철거 산출서"/>
      <sheetName val="2.특고압 및 저압 전력간선설비 산출서"/>
      <sheetName val="3.CABLE TRAY 설비 산출서"/>
      <sheetName val="4.임시전력 설비 산출서"/>
      <sheetName val="5.UPS설비 산출서"/>
      <sheetName val="고재산출서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7">
          <cell r="E17" t="str">
            <v>내선전공</v>
          </cell>
        </row>
        <row r="18">
          <cell r="E18" t="str">
            <v>저압케이블전공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view="pageBreakPreview" zoomScaleNormal="100" zoomScaleSheetLayoutView="100" workbookViewId="0">
      <selection activeCell="P10" sqref="P10"/>
    </sheetView>
  </sheetViews>
  <sheetFormatPr defaultColWidth="10.140625" defaultRowHeight="17.25"/>
  <cols>
    <col min="1" max="1" width="11.85546875" style="223" customWidth="1"/>
    <col min="2" max="2" width="6.85546875" style="191" customWidth="1"/>
    <col min="3" max="3" width="19.28515625" style="191" customWidth="1"/>
    <col min="4" max="4" width="5.7109375" style="191" customWidth="1"/>
    <col min="5" max="5" width="15.7109375" style="191" customWidth="1"/>
    <col min="6" max="6" width="5.7109375" style="191" customWidth="1"/>
    <col min="7" max="7" width="15.7109375" style="191" customWidth="1"/>
    <col min="8" max="8" width="5.7109375" style="191" customWidth="1"/>
    <col min="9" max="9" width="4.85546875" style="191" hidden="1" customWidth="1"/>
    <col min="10" max="10" width="15.7109375" style="191" customWidth="1"/>
    <col min="11" max="11" width="5.7109375" style="191" customWidth="1"/>
    <col min="12" max="12" width="15.7109375" style="191" customWidth="1"/>
    <col min="13" max="13" width="5.7109375" style="191" customWidth="1"/>
    <col min="14" max="14" width="15.7109375" style="191" customWidth="1"/>
    <col min="15" max="15" width="2.85546875" style="191" customWidth="1"/>
    <col min="16" max="16" width="10.140625" style="191" customWidth="1"/>
    <col min="17" max="17" width="27.28515625" style="191" customWidth="1"/>
    <col min="18" max="16384" width="10.140625" style="191"/>
  </cols>
  <sheetData>
    <row r="1" spans="1:17" s="192" customFormat="1" ht="72" customHeight="1">
      <c r="A1" s="738" t="s">
        <v>528</v>
      </c>
      <c r="B1" s="739"/>
      <c r="C1" s="739"/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40"/>
      <c r="O1" s="191"/>
      <c r="P1" s="191"/>
      <c r="Q1" s="191"/>
    </row>
    <row r="2" spans="1:17" ht="24.95" customHeight="1">
      <c r="A2" s="193"/>
      <c r="B2" s="194"/>
      <c r="C2" s="194"/>
      <c r="D2" s="194"/>
      <c r="E2" s="194"/>
      <c r="F2" s="194"/>
      <c r="G2" s="194"/>
      <c r="H2" s="194"/>
      <c r="I2" s="194"/>
      <c r="J2" s="194"/>
      <c r="K2" s="194"/>
      <c r="N2" s="195"/>
    </row>
    <row r="3" spans="1:17" ht="24.95" customHeight="1">
      <c r="A3" s="196"/>
      <c r="L3" s="197"/>
      <c r="M3" s="197"/>
      <c r="N3" s="198"/>
    </row>
    <row r="4" spans="1:17" ht="42.75" customHeight="1">
      <c r="A4" s="743" t="str">
        <f>"공사명: "&amp;원가계산서!B2</f>
        <v>공사명: 제주의료원 변전설비 교체공사</v>
      </c>
      <c r="B4" s="744"/>
      <c r="C4" s="745"/>
      <c r="D4" s="745"/>
      <c r="E4" s="745"/>
      <c r="F4" s="745"/>
      <c r="G4" s="745"/>
      <c r="H4" s="745"/>
      <c r="I4" s="745"/>
      <c r="J4" s="745"/>
      <c r="K4" s="745"/>
      <c r="L4" s="745"/>
      <c r="M4" s="745"/>
      <c r="N4" s="746"/>
    </row>
    <row r="5" spans="1:17" ht="24.95" customHeight="1">
      <c r="A5" s="196"/>
      <c r="J5" s="199"/>
      <c r="K5" s="200"/>
      <c r="N5" s="195"/>
    </row>
    <row r="6" spans="1:17" ht="24.95" customHeight="1">
      <c r="A6" s="196"/>
      <c r="E6" s="191" t="s">
        <v>208</v>
      </c>
      <c r="J6" s="201"/>
      <c r="K6" s="202"/>
      <c r="L6" s="203"/>
      <c r="M6" s="203"/>
      <c r="N6" s="204"/>
    </row>
    <row r="7" spans="1:17" s="206" customFormat="1" ht="24.95" customHeight="1">
      <c r="A7" s="205"/>
      <c r="D7" s="207"/>
      <c r="E7" s="208" t="s">
        <v>529</v>
      </c>
      <c r="F7" s="207"/>
      <c r="G7" s="207"/>
      <c r="J7" s="209"/>
      <c r="K7" s="210"/>
      <c r="L7" s="211"/>
      <c r="M7" s="211"/>
      <c r="N7" s="212"/>
    </row>
    <row r="8" spans="1:17" s="206" customFormat="1" ht="24.95" customHeight="1">
      <c r="A8" s="205"/>
      <c r="D8" s="207"/>
      <c r="E8" s="207"/>
      <c r="F8" s="207"/>
      <c r="G8" s="207"/>
      <c r="J8" s="209"/>
      <c r="K8" s="210"/>
      <c r="L8" s="211"/>
      <c r="M8" s="211"/>
      <c r="N8" s="212"/>
    </row>
    <row r="9" spans="1:17" ht="24.95" customHeight="1">
      <c r="A9" s="196"/>
      <c r="E9" s="191" t="s">
        <v>209</v>
      </c>
      <c r="L9" s="197"/>
      <c r="M9" s="197"/>
      <c r="N9" s="198"/>
    </row>
    <row r="10" spans="1:17" ht="24.95" customHeight="1">
      <c r="A10" s="196"/>
      <c r="E10" s="208" t="s">
        <v>568</v>
      </c>
      <c r="G10" s="207"/>
      <c r="L10" s="197"/>
      <c r="M10" s="197"/>
      <c r="N10" s="198"/>
    </row>
    <row r="11" spans="1:17" ht="24.95" customHeight="1">
      <c r="A11" s="196"/>
      <c r="E11" s="208"/>
      <c r="G11" s="207"/>
      <c r="L11" s="197"/>
      <c r="M11" s="197"/>
      <c r="N11" s="198"/>
    </row>
    <row r="12" spans="1:17" s="206" customFormat="1" ht="18.75" customHeight="1">
      <c r="A12" s="205"/>
      <c r="D12" s="207"/>
      <c r="F12" s="207"/>
      <c r="L12" s="213"/>
      <c r="M12" s="213"/>
      <c r="N12" s="214"/>
    </row>
    <row r="13" spans="1:17" s="218" customFormat="1" ht="24.95" customHeight="1">
      <c r="A13" s="215"/>
      <c r="B13" s="742" t="s">
        <v>210</v>
      </c>
      <c r="C13" s="742"/>
      <c r="D13" s="742"/>
      <c r="E13" s="741" t="str">
        <f>"금"&amp;TEXT(Q13,"#,###"&amp;"")&amp;"원(금"&amp;NUMBERSTRING(Q13,1)&amp;"원)"</f>
        <v>금원(금영원)</v>
      </c>
      <c r="F13" s="741"/>
      <c r="G13" s="741"/>
      <c r="H13" s="741"/>
      <c r="I13" s="741"/>
      <c r="J13" s="741"/>
      <c r="K13" s="741"/>
      <c r="L13" s="741"/>
      <c r="M13" s="216"/>
      <c r="N13" s="217"/>
      <c r="Q13" s="219">
        <f>원가계산서!D36</f>
        <v>0</v>
      </c>
    </row>
    <row r="14" spans="1:17" ht="24.95" customHeight="1">
      <c r="A14" s="215"/>
      <c r="B14" s="742" t="s">
        <v>211</v>
      </c>
      <c r="C14" s="742"/>
      <c r="D14" s="742"/>
      <c r="E14" s="741" t="str">
        <f>"금"&amp;TEXT(Q14,"#,###"&amp;"")&amp;"원(금"&amp;NUMBERSTRING(Q14,1)&amp;"원)"</f>
        <v>금원(금영원)</v>
      </c>
      <c r="F14" s="741"/>
      <c r="G14" s="741"/>
      <c r="H14" s="741"/>
      <c r="I14" s="741"/>
      <c r="J14" s="741"/>
      <c r="K14" s="741"/>
      <c r="L14" s="741"/>
      <c r="M14" s="216"/>
      <c r="N14" s="198"/>
      <c r="Q14" s="219">
        <f>원가계산서!D34</f>
        <v>0</v>
      </c>
    </row>
    <row r="15" spans="1:17" s="218" customFormat="1" ht="24.95" customHeight="1">
      <c r="A15" s="215"/>
      <c r="B15" s="742" t="s">
        <v>530</v>
      </c>
      <c r="C15" s="742"/>
      <c r="D15" s="742"/>
      <c r="E15" s="741" t="str">
        <f>"금"&amp;TEXT(Q15,"#,###"&amp;"")&amp;"원(금"&amp;NUMBERSTRING(Q15,1)&amp;"원)"</f>
        <v>금원(금영원)</v>
      </c>
      <c r="F15" s="741"/>
      <c r="G15" s="741"/>
      <c r="H15" s="741"/>
      <c r="I15" s="741"/>
      <c r="J15" s="741"/>
      <c r="K15" s="741"/>
      <c r="L15" s="741"/>
      <c r="M15" s="216"/>
      <c r="N15" s="217"/>
      <c r="Q15" s="219">
        <f>원가계산서!D35</f>
        <v>0</v>
      </c>
    </row>
    <row r="16" spans="1:17" s="218" customFormat="1" ht="13.5" customHeight="1">
      <c r="A16" s="215"/>
      <c r="B16" s="712"/>
      <c r="C16" s="712"/>
      <c r="D16" s="712"/>
      <c r="E16" s="711"/>
      <c r="F16" s="711"/>
      <c r="G16" s="711"/>
      <c r="H16" s="711"/>
      <c r="I16" s="711"/>
      <c r="J16" s="711"/>
      <c r="K16" s="711"/>
      <c r="L16" s="711"/>
      <c r="M16" s="216"/>
      <c r="N16" s="217"/>
      <c r="Q16" s="219"/>
    </row>
    <row r="17" spans="1:14" ht="24.95" customHeight="1">
      <c r="A17" s="220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2"/>
    </row>
    <row r="18" spans="1:14" ht="24.95" customHeight="1"/>
  </sheetData>
  <mergeCells count="8">
    <mergeCell ref="A1:N1"/>
    <mergeCell ref="E14:L14"/>
    <mergeCell ref="E15:L15"/>
    <mergeCell ref="B13:D13"/>
    <mergeCell ref="B14:D14"/>
    <mergeCell ref="B15:D15"/>
    <mergeCell ref="A4:N4"/>
    <mergeCell ref="E13:L13"/>
  </mergeCells>
  <phoneticPr fontId="4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P167"/>
  <sheetViews>
    <sheetView view="pageBreakPreview" zoomScaleNormal="100" zoomScaleSheetLayoutView="100" workbookViewId="0">
      <pane xSplit="4" ySplit="2" topLeftCell="E57" activePane="bottomRight" state="frozen"/>
      <selection activeCell="S5" sqref="S5"/>
      <selection pane="topRight" activeCell="S5" sqref="S5"/>
      <selection pane="bottomLeft" activeCell="S5" sqref="S5"/>
      <selection pane="bottomRight" activeCell="N146" sqref="N146"/>
    </sheetView>
  </sheetViews>
  <sheetFormatPr defaultRowHeight="22.5" customHeight="1"/>
  <cols>
    <col min="1" max="1" width="27" style="29" customWidth="1"/>
    <col min="2" max="2" width="19.28515625" style="29" customWidth="1"/>
    <col min="3" max="3" width="5.7109375" style="32" customWidth="1"/>
    <col min="4" max="4" width="6.5703125" style="32" customWidth="1"/>
    <col min="5" max="5" width="9.7109375" style="33" customWidth="1"/>
    <col min="6" max="6" width="5.7109375" style="32" customWidth="1"/>
    <col min="7" max="7" width="10.5703125" style="33" customWidth="1"/>
    <col min="8" max="8" width="4.85546875" style="32" customWidth="1"/>
    <col min="9" max="9" width="11.5703125" style="80" customWidth="1"/>
    <col min="10" max="10" width="5.7109375" style="32" customWidth="1"/>
    <col min="11" max="11" width="11" style="33" customWidth="1"/>
    <col min="12" max="12" width="12" style="357" customWidth="1"/>
    <col min="13" max="13" width="11.7109375" style="357" customWidth="1"/>
    <col min="14" max="14" width="10" style="30" customWidth="1"/>
    <col min="15" max="16384" width="9.140625" style="28"/>
  </cols>
  <sheetData>
    <row r="1" spans="1:15" s="76" customFormat="1" ht="22.5" customHeight="1">
      <c r="A1" s="815" t="s">
        <v>2</v>
      </c>
      <c r="B1" s="815" t="s">
        <v>14</v>
      </c>
      <c r="C1" s="817" t="s">
        <v>3</v>
      </c>
      <c r="D1" s="817" t="s">
        <v>532</v>
      </c>
      <c r="E1" s="817"/>
      <c r="F1" s="817" t="s">
        <v>533</v>
      </c>
      <c r="G1" s="817"/>
      <c r="H1" s="817" t="s">
        <v>109</v>
      </c>
      <c r="I1" s="817"/>
      <c r="J1" s="817" t="s">
        <v>110</v>
      </c>
      <c r="K1" s="817"/>
      <c r="L1" s="816" t="s">
        <v>111</v>
      </c>
      <c r="M1" s="816" t="s">
        <v>112</v>
      </c>
      <c r="N1" s="815" t="s">
        <v>0</v>
      </c>
    </row>
    <row r="2" spans="1:15" s="76" customFormat="1" ht="22.5" customHeight="1">
      <c r="A2" s="815"/>
      <c r="B2" s="815"/>
      <c r="C2" s="817"/>
      <c r="D2" s="76" t="s">
        <v>113</v>
      </c>
      <c r="E2" s="26" t="s">
        <v>114</v>
      </c>
      <c r="F2" s="76" t="s">
        <v>113</v>
      </c>
      <c r="G2" s="26" t="s">
        <v>114</v>
      </c>
      <c r="H2" s="76" t="s">
        <v>115</v>
      </c>
      <c r="I2" s="77" t="s">
        <v>114</v>
      </c>
      <c r="J2" s="76" t="s">
        <v>115</v>
      </c>
      <c r="K2" s="26" t="s">
        <v>114</v>
      </c>
      <c r="L2" s="816"/>
      <c r="M2" s="816"/>
      <c r="N2" s="815"/>
    </row>
    <row r="3" spans="1:15" ht="22.5" customHeight="1">
      <c r="A3" s="27" t="s">
        <v>434</v>
      </c>
      <c r="B3" s="76"/>
      <c r="C3" s="76"/>
      <c r="D3" s="76"/>
      <c r="E3" s="31"/>
      <c r="F3" s="76"/>
      <c r="G3" s="26"/>
      <c r="H3" s="76"/>
      <c r="I3" s="77"/>
      <c r="J3" s="76"/>
      <c r="K3" s="26"/>
      <c r="L3" s="359"/>
      <c r="M3" s="359"/>
      <c r="N3" s="78"/>
    </row>
    <row r="4" spans="1:15" s="360" customFormat="1" ht="22.5" customHeight="1">
      <c r="A4" s="29" t="s">
        <v>116</v>
      </c>
      <c r="B4" s="29" t="s">
        <v>435</v>
      </c>
      <c r="C4" s="30" t="s">
        <v>53</v>
      </c>
      <c r="F4" s="34"/>
      <c r="G4" s="34"/>
      <c r="H4" s="34"/>
      <c r="I4" s="34"/>
      <c r="J4" s="34"/>
      <c r="K4" s="34"/>
      <c r="L4" s="357">
        <f>MIN(E4,N4,G4,I4)</f>
        <v>0</v>
      </c>
      <c r="M4" s="357">
        <f t="shared" ref="M4:M22" si="0">L4</f>
        <v>0</v>
      </c>
      <c r="N4" s="34" t="s">
        <v>88</v>
      </c>
      <c r="O4" s="35"/>
    </row>
    <row r="5" spans="1:15" s="360" customFormat="1" ht="22.5" customHeight="1">
      <c r="A5" s="29" t="s">
        <v>116</v>
      </c>
      <c r="B5" s="29" t="s">
        <v>436</v>
      </c>
      <c r="C5" s="30" t="s">
        <v>53</v>
      </c>
      <c r="F5" s="34"/>
      <c r="G5" s="34"/>
      <c r="H5" s="34"/>
      <c r="I5" s="34"/>
      <c r="J5" s="34"/>
      <c r="K5" s="34"/>
      <c r="L5" s="357">
        <f t="shared" ref="L5:L13" si="1">MIN(E5,N5,G5,I5)</f>
        <v>0</v>
      </c>
      <c r="M5" s="357">
        <f t="shared" si="0"/>
        <v>0</v>
      </c>
      <c r="N5" s="34" t="s">
        <v>88</v>
      </c>
      <c r="O5" s="35"/>
    </row>
    <row r="6" spans="1:15" s="360" customFormat="1" ht="22.5" customHeight="1">
      <c r="A6" s="29" t="s">
        <v>116</v>
      </c>
      <c r="B6" s="29" t="s">
        <v>437</v>
      </c>
      <c r="C6" s="30" t="s">
        <v>53</v>
      </c>
      <c r="F6" s="34"/>
      <c r="G6" s="34"/>
      <c r="H6" s="34"/>
      <c r="I6" s="34"/>
      <c r="J6" s="34"/>
      <c r="K6" s="34"/>
      <c r="L6" s="357">
        <f t="shared" si="1"/>
        <v>0</v>
      </c>
      <c r="M6" s="357">
        <f t="shared" si="0"/>
        <v>0</v>
      </c>
      <c r="N6" s="34" t="s">
        <v>88</v>
      </c>
      <c r="O6" s="35"/>
    </row>
    <row r="7" spans="1:15" s="360" customFormat="1" ht="22.5" customHeight="1">
      <c r="A7" s="29" t="s">
        <v>116</v>
      </c>
      <c r="B7" s="29" t="s">
        <v>438</v>
      </c>
      <c r="C7" s="30" t="s">
        <v>53</v>
      </c>
      <c r="F7" s="34"/>
      <c r="G7" s="34"/>
      <c r="H7" s="34"/>
      <c r="I7" s="34"/>
      <c r="J7" s="34"/>
      <c r="K7" s="34"/>
      <c r="L7" s="357">
        <f>MIN(E7,N7,G7,I7)</f>
        <v>0</v>
      </c>
      <c r="M7" s="357">
        <f t="shared" si="0"/>
        <v>0</v>
      </c>
      <c r="N7" s="34" t="s">
        <v>88</v>
      </c>
      <c r="O7" s="35"/>
    </row>
    <row r="8" spans="1:15" s="360" customFormat="1" ht="22.5" customHeight="1">
      <c r="A8" s="29" t="s">
        <v>116</v>
      </c>
      <c r="B8" s="29" t="s">
        <v>439</v>
      </c>
      <c r="C8" s="30" t="s">
        <v>53</v>
      </c>
      <c r="F8" s="34"/>
      <c r="G8" s="34"/>
      <c r="H8" s="34"/>
      <c r="I8" s="34"/>
      <c r="J8" s="34"/>
      <c r="K8" s="34"/>
      <c r="L8" s="357">
        <f>MIN(E8,N8,G8,I8)</f>
        <v>0</v>
      </c>
      <c r="M8" s="357">
        <f t="shared" si="0"/>
        <v>0</v>
      </c>
      <c r="N8" s="34" t="s">
        <v>88</v>
      </c>
      <c r="O8" s="35"/>
    </row>
    <row r="9" spans="1:15" s="360" customFormat="1" ht="22.5" customHeight="1">
      <c r="A9" s="29" t="s">
        <v>116</v>
      </c>
      <c r="B9" s="29" t="s">
        <v>440</v>
      </c>
      <c r="C9" s="30" t="s">
        <v>53</v>
      </c>
      <c r="F9" s="34"/>
      <c r="G9" s="34"/>
      <c r="H9" s="34"/>
      <c r="I9" s="34"/>
      <c r="J9" s="34"/>
      <c r="K9" s="34"/>
      <c r="L9" s="357">
        <f>MIN(E9,N9,G9,I9)</f>
        <v>0</v>
      </c>
      <c r="M9" s="357">
        <f t="shared" si="0"/>
        <v>0</v>
      </c>
      <c r="N9" s="34" t="s">
        <v>88</v>
      </c>
      <c r="O9" s="35"/>
    </row>
    <row r="10" spans="1:15" s="99" customFormat="1" ht="22.5" customHeight="1">
      <c r="A10" s="29" t="s">
        <v>157</v>
      </c>
      <c r="B10" s="29" t="s">
        <v>441</v>
      </c>
      <c r="C10" s="30" t="s">
        <v>117</v>
      </c>
      <c r="F10" s="34"/>
      <c r="G10" s="34"/>
      <c r="H10" s="34"/>
      <c r="I10" s="34"/>
      <c r="J10" s="34"/>
      <c r="K10" s="34"/>
      <c r="L10" s="357">
        <f t="shared" si="1"/>
        <v>0</v>
      </c>
      <c r="M10" s="357">
        <f t="shared" si="0"/>
        <v>0</v>
      </c>
      <c r="N10" s="34" t="s">
        <v>88</v>
      </c>
      <c r="O10" s="35"/>
    </row>
    <row r="11" spans="1:15" s="99" customFormat="1" ht="22.5" customHeight="1">
      <c r="A11" s="29" t="s">
        <v>139</v>
      </c>
      <c r="B11" s="29" t="s">
        <v>442</v>
      </c>
      <c r="C11" s="30" t="s">
        <v>117</v>
      </c>
      <c r="F11" s="34"/>
      <c r="G11" s="34"/>
      <c r="H11" s="34"/>
      <c r="I11" s="34"/>
      <c r="J11" s="34"/>
      <c r="K11" s="34"/>
      <c r="L11" s="357">
        <f t="shared" si="1"/>
        <v>0</v>
      </c>
      <c r="M11" s="357">
        <f t="shared" si="0"/>
        <v>0</v>
      </c>
      <c r="N11" s="34" t="s">
        <v>88</v>
      </c>
      <c r="O11" s="35"/>
    </row>
    <row r="12" spans="1:15" s="360" customFormat="1" ht="22.5" customHeight="1">
      <c r="A12" s="29" t="s">
        <v>444</v>
      </c>
      <c r="B12" s="29" t="s">
        <v>445</v>
      </c>
      <c r="C12" s="30" t="s">
        <v>117</v>
      </c>
      <c r="F12" s="34"/>
      <c r="G12" s="34"/>
      <c r="H12" s="34"/>
      <c r="I12" s="34">
        <v>3900000</v>
      </c>
      <c r="J12" s="34"/>
      <c r="K12" s="34">
        <v>4500000</v>
      </c>
      <c r="L12" s="357">
        <f>MIN(E12,N12,G12,I12)</f>
        <v>3900000</v>
      </c>
      <c r="M12" s="357">
        <f t="shared" si="0"/>
        <v>3900000</v>
      </c>
      <c r="N12" s="34"/>
      <c r="O12" s="35"/>
    </row>
    <row r="13" spans="1:15" s="76" customFormat="1" ht="22.5" customHeight="1">
      <c r="A13" s="29" t="s">
        <v>167</v>
      </c>
      <c r="B13" s="29" t="s">
        <v>168</v>
      </c>
      <c r="C13" s="30" t="s">
        <v>106</v>
      </c>
      <c r="E13" s="31"/>
      <c r="G13" s="33"/>
      <c r="H13" s="78"/>
      <c r="I13" s="75"/>
      <c r="J13" s="78"/>
      <c r="K13" s="36"/>
      <c r="L13" s="357">
        <f t="shared" si="1"/>
        <v>0</v>
      </c>
      <c r="M13" s="357">
        <f t="shared" si="0"/>
        <v>0</v>
      </c>
      <c r="N13" s="34" t="s">
        <v>88</v>
      </c>
      <c r="O13" s="35"/>
    </row>
    <row r="14" spans="1:15" s="132" customFormat="1" ht="22.5" customHeight="1">
      <c r="A14" s="133" t="s">
        <v>446</v>
      </c>
      <c r="B14" s="133" t="s">
        <v>449</v>
      </c>
      <c r="C14" s="30" t="s">
        <v>106</v>
      </c>
      <c r="E14" s="31"/>
      <c r="G14" s="33"/>
      <c r="H14" s="135"/>
      <c r="I14" s="75"/>
      <c r="J14" s="135"/>
      <c r="K14" s="36"/>
      <c r="L14" s="357">
        <f t="shared" ref="L14:L22" si="2">MIN(E14,N14,G14,I14)</f>
        <v>0</v>
      </c>
      <c r="M14" s="357">
        <f t="shared" si="0"/>
        <v>0</v>
      </c>
      <c r="N14" s="34" t="s">
        <v>88</v>
      </c>
      <c r="O14" s="35"/>
    </row>
    <row r="15" spans="1:15" s="132" customFormat="1" ht="22.5" customHeight="1">
      <c r="A15" s="154" t="s">
        <v>446</v>
      </c>
      <c r="B15" s="154" t="s">
        <v>450</v>
      </c>
      <c r="C15" s="30" t="s">
        <v>106</v>
      </c>
      <c r="E15" s="31"/>
      <c r="G15" s="33"/>
      <c r="H15" s="135"/>
      <c r="I15" s="75"/>
      <c r="J15" s="135"/>
      <c r="K15" s="36"/>
      <c r="L15" s="357">
        <f t="shared" si="2"/>
        <v>0</v>
      </c>
      <c r="M15" s="357">
        <f t="shared" si="0"/>
        <v>0</v>
      </c>
      <c r="N15" s="34"/>
      <c r="O15" s="35"/>
    </row>
    <row r="16" spans="1:15" s="132" customFormat="1" ht="22.5" customHeight="1">
      <c r="A16" s="154" t="s">
        <v>446</v>
      </c>
      <c r="B16" s="154" t="s">
        <v>451</v>
      </c>
      <c r="C16" s="30" t="s">
        <v>106</v>
      </c>
      <c r="E16" s="31"/>
      <c r="G16" s="33"/>
      <c r="H16" s="135"/>
      <c r="I16" s="75"/>
      <c r="J16" s="135"/>
      <c r="K16" s="36"/>
      <c r="L16" s="357">
        <f t="shared" si="2"/>
        <v>0</v>
      </c>
      <c r="M16" s="357">
        <f t="shared" si="0"/>
        <v>0</v>
      </c>
      <c r="N16" s="34"/>
      <c r="O16" s="35"/>
    </row>
    <row r="17" spans="1:15" s="132" customFormat="1" ht="22.5" customHeight="1">
      <c r="A17" s="154" t="s">
        <v>446</v>
      </c>
      <c r="B17" s="154" t="s">
        <v>452</v>
      </c>
      <c r="C17" s="30" t="s">
        <v>106</v>
      </c>
      <c r="E17" s="31"/>
      <c r="G17" s="33"/>
      <c r="H17" s="135"/>
      <c r="I17" s="75"/>
      <c r="J17" s="135"/>
      <c r="K17" s="36"/>
      <c r="L17" s="357">
        <f t="shared" si="2"/>
        <v>0</v>
      </c>
      <c r="M17" s="357">
        <f t="shared" si="0"/>
        <v>0</v>
      </c>
      <c r="N17" s="34"/>
      <c r="O17" s="35"/>
    </row>
    <row r="18" spans="1:15" s="129" customFormat="1" ht="22.5" customHeight="1">
      <c r="A18" s="154" t="s">
        <v>446</v>
      </c>
      <c r="B18" s="154" t="s">
        <v>447</v>
      </c>
      <c r="C18" s="30" t="s">
        <v>106</v>
      </c>
      <c r="E18" s="31"/>
      <c r="G18" s="33"/>
      <c r="H18" s="130"/>
      <c r="I18" s="75"/>
      <c r="J18" s="130"/>
      <c r="K18" s="36"/>
      <c r="L18" s="357">
        <f t="shared" si="2"/>
        <v>0</v>
      </c>
      <c r="M18" s="357">
        <f t="shared" si="0"/>
        <v>0</v>
      </c>
      <c r="N18" s="34"/>
      <c r="O18" s="35"/>
    </row>
    <row r="19" spans="1:15" ht="22.5" customHeight="1">
      <c r="A19" s="154" t="s">
        <v>446</v>
      </c>
      <c r="B19" s="154" t="s">
        <v>448</v>
      </c>
      <c r="C19" s="30" t="s">
        <v>106</v>
      </c>
      <c r="I19" s="134"/>
      <c r="L19" s="357">
        <f t="shared" si="2"/>
        <v>0</v>
      </c>
      <c r="M19" s="357">
        <f t="shared" si="0"/>
        <v>0</v>
      </c>
    </row>
    <row r="20" spans="1:15" ht="22.5" customHeight="1">
      <c r="A20" s="154" t="s">
        <v>453</v>
      </c>
      <c r="B20" s="154" t="s">
        <v>454</v>
      </c>
      <c r="C20" s="30" t="s">
        <v>106</v>
      </c>
      <c r="I20" s="357"/>
      <c r="L20" s="357">
        <f t="shared" si="2"/>
        <v>0</v>
      </c>
      <c r="M20" s="357">
        <f t="shared" si="0"/>
        <v>0</v>
      </c>
    </row>
    <row r="21" spans="1:15" ht="22.5" customHeight="1">
      <c r="A21" s="154" t="s">
        <v>453</v>
      </c>
      <c r="B21" s="154" t="s">
        <v>455</v>
      </c>
      <c r="C21" s="30" t="s">
        <v>106</v>
      </c>
      <c r="I21" s="357"/>
      <c r="L21" s="357">
        <f t="shared" si="2"/>
        <v>0</v>
      </c>
      <c r="M21" s="357">
        <f t="shared" si="0"/>
        <v>0</v>
      </c>
    </row>
    <row r="22" spans="1:15" ht="22.5" customHeight="1">
      <c r="A22" s="154" t="s">
        <v>453</v>
      </c>
      <c r="B22" s="154" t="s">
        <v>456</v>
      </c>
      <c r="C22" s="30" t="s">
        <v>106</v>
      </c>
      <c r="I22" s="357"/>
      <c r="L22" s="357">
        <f t="shared" si="2"/>
        <v>0</v>
      </c>
      <c r="M22" s="357">
        <f t="shared" si="0"/>
        <v>0</v>
      </c>
    </row>
    <row r="23" spans="1:15" ht="22.5" customHeight="1">
      <c r="A23" s="154"/>
      <c r="B23" s="154"/>
      <c r="C23" s="30"/>
      <c r="I23" s="357"/>
    </row>
    <row r="24" spans="1:15" ht="22.5" customHeight="1">
      <c r="A24" s="154"/>
      <c r="B24" s="154"/>
      <c r="C24" s="30"/>
      <c r="I24" s="357"/>
    </row>
    <row r="25" spans="1:15" ht="22.5" customHeight="1">
      <c r="A25" s="154"/>
      <c r="B25" s="154"/>
      <c r="C25" s="30"/>
      <c r="I25" s="357"/>
    </row>
    <row r="26" spans="1:15" ht="22.5" customHeight="1">
      <c r="A26" s="154"/>
      <c r="B26" s="154"/>
      <c r="C26" s="30"/>
      <c r="I26" s="357"/>
    </row>
    <row r="27" spans="1:15" ht="22.5" customHeight="1">
      <c r="A27" s="154"/>
      <c r="B27" s="154"/>
      <c r="C27" s="30"/>
      <c r="I27" s="357"/>
    </row>
    <row r="28" spans="1:15" ht="22.5" customHeight="1">
      <c r="A28" s="154"/>
      <c r="B28" s="154"/>
      <c r="C28" s="30"/>
      <c r="I28" s="357"/>
    </row>
    <row r="29" spans="1:15" ht="22.5" customHeight="1">
      <c r="A29" s="154"/>
      <c r="B29" s="154"/>
      <c r="C29" s="30"/>
      <c r="I29" s="357"/>
    </row>
    <row r="30" spans="1:15" ht="22.5" customHeight="1">
      <c r="A30" s="154"/>
      <c r="B30" s="154"/>
      <c r="C30" s="30"/>
      <c r="I30" s="357"/>
    </row>
    <row r="31" spans="1:15" ht="22.5" customHeight="1">
      <c r="A31" s="154"/>
      <c r="B31" s="154"/>
      <c r="C31" s="30"/>
      <c r="I31" s="357"/>
    </row>
    <row r="32" spans="1:15" ht="22.5" customHeight="1">
      <c r="A32" s="154"/>
      <c r="B32" s="154"/>
      <c r="C32" s="30"/>
      <c r="I32" s="357"/>
    </row>
    <row r="33" spans="1:15" ht="22.5" customHeight="1">
      <c r="A33" s="154"/>
      <c r="B33" s="154"/>
      <c r="C33" s="30"/>
      <c r="I33" s="357"/>
    </row>
    <row r="34" spans="1:15" ht="22.5" customHeight="1">
      <c r="A34" s="154"/>
      <c r="B34" s="154"/>
      <c r="C34" s="30"/>
      <c r="I34" s="357"/>
    </row>
    <row r="35" spans="1:15" ht="22.5" customHeight="1">
      <c r="A35" s="154"/>
      <c r="B35" s="154"/>
      <c r="C35" s="30"/>
      <c r="I35" s="357"/>
    </row>
    <row r="36" spans="1:15" ht="22.5" customHeight="1">
      <c r="A36" s="154"/>
      <c r="B36" s="154"/>
      <c r="C36" s="30"/>
      <c r="I36" s="357"/>
    </row>
    <row r="37" spans="1:15" ht="22.5" customHeight="1">
      <c r="A37" s="154"/>
      <c r="B37" s="154"/>
      <c r="C37" s="30"/>
      <c r="I37" s="357"/>
    </row>
    <row r="38" spans="1:15" ht="22.5" customHeight="1">
      <c r="A38" s="154"/>
      <c r="B38" s="154"/>
      <c r="C38" s="30"/>
      <c r="I38" s="357"/>
    </row>
    <row r="39" spans="1:15" ht="22.5" customHeight="1">
      <c r="A39" s="154"/>
      <c r="B39" s="154"/>
      <c r="C39" s="30"/>
      <c r="I39" s="357"/>
    </row>
    <row r="40" spans="1:15" ht="22.5" customHeight="1">
      <c r="A40" s="154"/>
      <c r="B40" s="154"/>
      <c r="C40" s="30"/>
      <c r="I40" s="357"/>
    </row>
    <row r="41" spans="1:15" ht="22.5" customHeight="1">
      <c r="A41" s="27" t="s">
        <v>457</v>
      </c>
      <c r="C41" s="30"/>
      <c r="I41" s="155"/>
    </row>
    <row r="42" spans="1:15" s="265" customFormat="1" ht="20.45" customHeight="1">
      <c r="A42" s="263" t="s">
        <v>458</v>
      </c>
      <c r="B42" s="264" t="s">
        <v>477</v>
      </c>
      <c r="C42" s="360" t="s">
        <v>106</v>
      </c>
      <c r="D42" s="360">
        <v>1098</v>
      </c>
      <c r="E42" s="75">
        <v>14059</v>
      </c>
      <c r="F42" s="360">
        <v>1216</v>
      </c>
      <c r="G42" s="75">
        <v>18341</v>
      </c>
      <c r="H42" s="75"/>
      <c r="I42" s="75"/>
      <c r="J42" s="75"/>
      <c r="K42" s="75"/>
      <c r="L42" s="354">
        <f t="shared" ref="L42:L54" si="3">MIN(E42,G42,I42,K42)</f>
        <v>14059</v>
      </c>
      <c r="M42" s="354">
        <f t="shared" ref="M42:M54" si="4">L42</f>
        <v>14059</v>
      </c>
      <c r="N42" s="358"/>
      <c r="O42" s="262"/>
    </row>
    <row r="43" spans="1:15" s="265" customFormat="1" ht="20.45" customHeight="1">
      <c r="A43" s="83" t="s">
        <v>232</v>
      </c>
      <c r="B43" s="83" t="s">
        <v>460</v>
      </c>
      <c r="C43" s="228" t="s">
        <v>225</v>
      </c>
      <c r="D43" s="228">
        <v>1099</v>
      </c>
      <c r="E43" s="75">
        <v>5905</v>
      </c>
      <c r="F43" s="228">
        <v>1216</v>
      </c>
      <c r="G43" s="75">
        <v>6141</v>
      </c>
      <c r="H43" s="75"/>
      <c r="I43" s="75"/>
      <c r="J43" s="75"/>
      <c r="K43" s="75"/>
      <c r="L43" s="354">
        <f t="shared" si="3"/>
        <v>5905</v>
      </c>
      <c r="M43" s="354">
        <f t="shared" si="4"/>
        <v>5905</v>
      </c>
      <c r="N43" s="229"/>
      <c r="O43" s="262"/>
    </row>
    <row r="44" spans="1:15" s="265" customFormat="1" ht="20.45" customHeight="1">
      <c r="A44" s="83" t="s">
        <v>232</v>
      </c>
      <c r="B44" s="83" t="s">
        <v>461</v>
      </c>
      <c r="C44" s="360" t="s">
        <v>106</v>
      </c>
      <c r="D44" s="360">
        <v>1099</v>
      </c>
      <c r="E44" s="75">
        <v>19294</v>
      </c>
      <c r="F44" s="360">
        <v>1216</v>
      </c>
      <c r="G44" s="75">
        <v>19726</v>
      </c>
      <c r="H44" s="75"/>
      <c r="I44" s="75"/>
      <c r="J44" s="75"/>
      <c r="K44" s="75"/>
      <c r="L44" s="354">
        <f t="shared" si="3"/>
        <v>19294</v>
      </c>
      <c r="M44" s="354">
        <f t="shared" si="4"/>
        <v>19294</v>
      </c>
      <c r="N44" s="358"/>
      <c r="O44" s="262"/>
    </row>
    <row r="45" spans="1:15" s="265" customFormat="1" ht="20.45" customHeight="1">
      <c r="A45" s="83" t="s">
        <v>459</v>
      </c>
      <c r="B45" s="83" t="s">
        <v>546</v>
      </c>
      <c r="C45" s="360" t="s">
        <v>106</v>
      </c>
      <c r="D45" s="360">
        <v>1101</v>
      </c>
      <c r="E45" s="75">
        <v>22036</v>
      </c>
      <c r="F45" s="360">
        <v>1219</v>
      </c>
      <c r="G45" s="75">
        <v>22677</v>
      </c>
      <c r="H45" s="75"/>
      <c r="I45" s="75"/>
      <c r="J45" s="75"/>
      <c r="K45" s="75"/>
      <c r="L45" s="354">
        <f t="shared" si="3"/>
        <v>22036</v>
      </c>
      <c r="M45" s="354">
        <f t="shared" si="4"/>
        <v>22036</v>
      </c>
      <c r="N45" s="358"/>
      <c r="O45" s="262"/>
    </row>
    <row r="46" spans="1:15" s="265" customFormat="1" ht="20.45" customHeight="1">
      <c r="A46" s="83" t="s">
        <v>459</v>
      </c>
      <c r="B46" s="83" t="s">
        <v>547</v>
      </c>
      <c r="C46" s="360" t="s">
        <v>106</v>
      </c>
      <c r="D46" s="360">
        <v>1101</v>
      </c>
      <c r="E46" s="75">
        <v>28205</v>
      </c>
      <c r="F46" s="360">
        <v>1219</v>
      </c>
      <c r="G46" s="75">
        <v>29686</v>
      </c>
      <c r="H46" s="75"/>
      <c r="I46" s="75"/>
      <c r="J46" s="75"/>
      <c r="K46" s="75"/>
      <c r="L46" s="354">
        <f t="shared" si="3"/>
        <v>28205</v>
      </c>
      <c r="M46" s="354">
        <f t="shared" si="4"/>
        <v>28205</v>
      </c>
      <c r="N46" s="358"/>
      <c r="O46" s="262"/>
    </row>
    <row r="47" spans="1:15" s="272" customFormat="1" ht="20.45" customHeight="1">
      <c r="A47" s="266" t="s">
        <v>226</v>
      </c>
      <c r="B47" s="266" t="s">
        <v>462</v>
      </c>
      <c r="C47" s="224" t="s">
        <v>227</v>
      </c>
      <c r="D47" s="228">
        <v>1120</v>
      </c>
      <c r="E47" s="267">
        <v>62300</v>
      </c>
      <c r="F47" s="228">
        <v>1243</v>
      </c>
      <c r="G47" s="269">
        <v>62300</v>
      </c>
      <c r="H47" s="224"/>
      <c r="I47" s="156"/>
      <c r="J47" s="270"/>
      <c r="K47" s="156"/>
      <c r="L47" s="271">
        <f t="shared" si="3"/>
        <v>62300</v>
      </c>
      <c r="M47" s="271">
        <f t="shared" si="4"/>
        <v>62300</v>
      </c>
      <c r="N47" s="224"/>
    </row>
    <row r="48" spans="1:15" s="272" customFormat="1" ht="20.45" customHeight="1">
      <c r="A48" s="266" t="s">
        <v>463</v>
      </c>
      <c r="B48" s="266" t="s">
        <v>465</v>
      </c>
      <c r="C48" s="32" t="s">
        <v>228</v>
      </c>
      <c r="D48" s="228">
        <v>1104</v>
      </c>
      <c r="E48" s="267">
        <v>127</v>
      </c>
      <c r="F48" s="228">
        <v>1244</v>
      </c>
      <c r="G48" s="269">
        <v>629</v>
      </c>
      <c r="H48" s="224"/>
      <c r="I48" s="156"/>
      <c r="J48" s="270"/>
      <c r="K48" s="156"/>
      <c r="L48" s="271">
        <f t="shared" si="3"/>
        <v>127</v>
      </c>
      <c r="M48" s="271">
        <f t="shared" si="4"/>
        <v>127</v>
      </c>
      <c r="N48" s="224"/>
    </row>
    <row r="49" spans="1:14" s="272" customFormat="1" ht="20.45" customHeight="1">
      <c r="A49" s="266" t="s">
        <v>463</v>
      </c>
      <c r="B49" s="266" t="s">
        <v>464</v>
      </c>
      <c r="C49" s="32" t="s">
        <v>228</v>
      </c>
      <c r="D49" s="360">
        <v>1104</v>
      </c>
      <c r="E49" s="267">
        <v>3217</v>
      </c>
      <c r="F49" s="360">
        <v>1244</v>
      </c>
      <c r="G49" s="269">
        <v>7364</v>
      </c>
      <c r="H49" s="349"/>
      <c r="I49" s="355"/>
      <c r="J49" s="270"/>
      <c r="K49" s="355"/>
      <c r="L49" s="271">
        <f t="shared" si="3"/>
        <v>3217</v>
      </c>
      <c r="M49" s="271">
        <f t="shared" si="4"/>
        <v>3217</v>
      </c>
      <c r="N49" s="349"/>
    </row>
    <row r="50" spans="1:14" s="272" customFormat="1" ht="20.45" customHeight="1">
      <c r="A50" s="266" t="s">
        <v>463</v>
      </c>
      <c r="B50" s="266" t="s">
        <v>466</v>
      </c>
      <c r="C50" s="32" t="s">
        <v>228</v>
      </c>
      <c r="D50" s="360">
        <v>1104</v>
      </c>
      <c r="E50" s="267">
        <v>5110</v>
      </c>
      <c r="F50" s="360">
        <v>1244</v>
      </c>
      <c r="G50" s="269">
        <v>8427</v>
      </c>
      <c r="H50" s="349"/>
      <c r="I50" s="355"/>
      <c r="J50" s="270"/>
      <c r="K50" s="355"/>
      <c r="L50" s="271">
        <f t="shared" si="3"/>
        <v>5110</v>
      </c>
      <c r="M50" s="271">
        <f t="shared" si="4"/>
        <v>5110</v>
      </c>
      <c r="N50" s="349"/>
    </row>
    <row r="51" spans="1:14" s="262" customFormat="1" ht="22.5" customHeight="1">
      <c r="A51" s="28" t="s">
        <v>213</v>
      </c>
      <c r="B51" s="154" t="s">
        <v>215</v>
      </c>
      <c r="C51" s="360" t="s">
        <v>106</v>
      </c>
      <c r="D51" s="228"/>
      <c r="E51" s="31"/>
      <c r="F51" s="228"/>
      <c r="G51" s="33"/>
      <c r="H51" s="273"/>
      <c r="I51" s="155"/>
      <c r="J51" s="273"/>
      <c r="K51" s="155"/>
      <c r="L51" s="34">
        <f t="shared" si="3"/>
        <v>0</v>
      </c>
      <c r="M51" s="491">
        <f t="shared" si="4"/>
        <v>0</v>
      </c>
      <c r="N51" s="228" t="s">
        <v>88</v>
      </c>
    </row>
    <row r="52" spans="1:14" s="262" customFormat="1" ht="22.5" customHeight="1">
      <c r="A52" s="28" t="s">
        <v>213</v>
      </c>
      <c r="B52" s="154" t="s">
        <v>467</v>
      </c>
      <c r="C52" s="360" t="s">
        <v>106</v>
      </c>
      <c r="D52" s="228"/>
      <c r="E52" s="31"/>
      <c r="F52" s="228"/>
      <c r="G52" s="33"/>
      <c r="H52" s="33"/>
      <c r="I52" s="155"/>
      <c r="J52" s="33"/>
      <c r="K52" s="155"/>
      <c r="L52" s="34">
        <f t="shared" si="3"/>
        <v>0</v>
      </c>
      <c r="M52" s="491">
        <f t="shared" si="4"/>
        <v>0</v>
      </c>
      <c r="N52" s="360" t="s">
        <v>88</v>
      </c>
    </row>
    <row r="53" spans="1:14" s="262" customFormat="1" ht="22.5" customHeight="1">
      <c r="A53" s="28" t="s">
        <v>213</v>
      </c>
      <c r="B53" s="154" t="s">
        <v>468</v>
      </c>
      <c r="C53" s="360" t="s">
        <v>106</v>
      </c>
      <c r="D53" s="228"/>
      <c r="E53" s="31"/>
      <c r="F53" s="228"/>
      <c r="G53" s="33"/>
      <c r="H53" s="33"/>
      <c r="I53" s="155"/>
      <c r="J53" s="33"/>
      <c r="K53" s="155"/>
      <c r="L53" s="34">
        <f t="shared" si="3"/>
        <v>0</v>
      </c>
      <c r="M53" s="491">
        <f t="shared" si="4"/>
        <v>0</v>
      </c>
      <c r="N53" s="360" t="s">
        <v>88</v>
      </c>
    </row>
    <row r="54" spans="1:14" s="262" customFormat="1" ht="22.5" customHeight="1">
      <c r="A54" s="28" t="s">
        <v>213</v>
      </c>
      <c r="B54" s="154" t="s">
        <v>469</v>
      </c>
      <c r="C54" s="360" t="s">
        <v>106</v>
      </c>
      <c r="D54" s="228"/>
      <c r="E54" s="31"/>
      <c r="F54" s="228"/>
      <c r="G54" s="33"/>
      <c r="H54" s="33"/>
      <c r="I54" s="155"/>
      <c r="J54" s="33"/>
      <c r="K54" s="155"/>
      <c r="L54" s="34">
        <f t="shared" si="3"/>
        <v>0</v>
      </c>
      <c r="M54" s="491">
        <f t="shared" si="4"/>
        <v>0</v>
      </c>
      <c r="N54" s="360" t="s">
        <v>88</v>
      </c>
    </row>
    <row r="55" spans="1:14" s="262" customFormat="1" ht="22.5" customHeight="1">
      <c r="A55" s="28" t="s">
        <v>213</v>
      </c>
      <c r="B55" s="154" t="s">
        <v>470</v>
      </c>
      <c r="C55" s="360" t="s">
        <v>106</v>
      </c>
      <c r="D55" s="360"/>
      <c r="E55" s="31"/>
      <c r="F55" s="360"/>
      <c r="G55" s="33"/>
      <c r="H55" s="33"/>
      <c r="I55" s="357"/>
      <c r="J55" s="33"/>
      <c r="K55" s="357"/>
      <c r="L55" s="34"/>
      <c r="M55" s="491"/>
      <c r="N55" s="360" t="s">
        <v>88</v>
      </c>
    </row>
    <row r="56" spans="1:14" s="262" customFormat="1" ht="22.5" customHeight="1">
      <c r="A56" s="28" t="s">
        <v>213</v>
      </c>
      <c r="B56" s="154" t="s">
        <v>471</v>
      </c>
      <c r="C56" s="360" t="s">
        <v>106</v>
      </c>
      <c r="D56" s="360"/>
      <c r="E56" s="31"/>
      <c r="F56" s="360"/>
      <c r="G56" s="33"/>
      <c r="H56" s="273"/>
      <c r="I56" s="357"/>
      <c r="J56" s="273"/>
      <c r="K56" s="357"/>
      <c r="L56" s="34">
        <f>MIN(E56,G56,I56,K56)</f>
        <v>0</v>
      </c>
      <c r="M56" s="491">
        <f>L56</f>
        <v>0</v>
      </c>
      <c r="N56" s="360" t="s">
        <v>88</v>
      </c>
    </row>
    <row r="57" spans="1:14" s="262" customFormat="1" ht="22.5" customHeight="1">
      <c r="A57" s="28" t="s">
        <v>213</v>
      </c>
      <c r="B57" s="154" t="s">
        <v>472</v>
      </c>
      <c r="C57" s="360" t="s">
        <v>106</v>
      </c>
      <c r="D57" s="360"/>
      <c r="E57" s="31"/>
      <c r="F57" s="360"/>
      <c r="G57" s="33"/>
      <c r="H57" s="33"/>
      <c r="I57" s="357"/>
      <c r="J57" s="33"/>
      <c r="K57" s="357"/>
      <c r="L57" s="34">
        <f>MIN(E57,G57,I57,K57)</f>
        <v>0</v>
      </c>
      <c r="M57" s="491">
        <f>L57</f>
        <v>0</v>
      </c>
      <c r="N57" s="360" t="s">
        <v>88</v>
      </c>
    </row>
    <row r="58" spans="1:14" s="262" customFormat="1" ht="22.5" customHeight="1">
      <c r="A58" s="28" t="s">
        <v>213</v>
      </c>
      <c r="B58" s="154" t="s">
        <v>450</v>
      </c>
      <c r="C58" s="360" t="s">
        <v>106</v>
      </c>
      <c r="D58" s="360"/>
      <c r="E58" s="31"/>
      <c r="F58" s="360"/>
      <c r="G58" s="33"/>
      <c r="H58" s="33"/>
      <c r="I58" s="357"/>
      <c r="J58" s="33"/>
      <c r="K58" s="357"/>
      <c r="L58" s="34">
        <f>MIN(E58,G58,I58,K58)</f>
        <v>0</v>
      </c>
      <c r="M58" s="491">
        <f>L58</f>
        <v>0</v>
      </c>
      <c r="N58" s="360" t="s">
        <v>88</v>
      </c>
    </row>
    <row r="59" spans="1:14" s="262" customFormat="1" ht="22.5" customHeight="1">
      <c r="A59" s="28" t="s">
        <v>213</v>
      </c>
      <c r="B59" s="154" t="s">
        <v>473</v>
      </c>
      <c r="C59" s="360" t="s">
        <v>106</v>
      </c>
      <c r="D59" s="360"/>
      <c r="E59" s="31"/>
      <c r="F59" s="360"/>
      <c r="G59" s="33"/>
      <c r="H59" s="33"/>
      <c r="I59" s="357"/>
      <c r="J59" s="33"/>
      <c r="K59" s="357"/>
      <c r="L59" s="34">
        <f>MIN(E59,G59,I59,K59)</f>
        <v>0</v>
      </c>
      <c r="M59" s="491">
        <f>L59</f>
        <v>0</v>
      </c>
      <c r="N59" s="360" t="s">
        <v>88</v>
      </c>
    </row>
    <row r="60" spans="1:14" s="262" customFormat="1" ht="22.5" customHeight="1">
      <c r="A60" s="28" t="s">
        <v>213</v>
      </c>
      <c r="B60" s="154" t="s">
        <v>452</v>
      </c>
      <c r="C60" s="360" t="s">
        <v>106</v>
      </c>
      <c r="D60" s="360"/>
      <c r="E60" s="31"/>
      <c r="F60" s="360"/>
      <c r="G60" s="33"/>
      <c r="H60" s="33"/>
      <c r="I60" s="357"/>
      <c r="J60" s="33"/>
      <c r="K60" s="357"/>
      <c r="L60" s="34"/>
      <c r="M60" s="491"/>
      <c r="N60" s="360" t="s">
        <v>88</v>
      </c>
    </row>
    <row r="61" spans="1:14" s="262" customFormat="1" ht="22.5" customHeight="1">
      <c r="A61" s="28" t="s">
        <v>213</v>
      </c>
      <c r="B61" s="154" t="s">
        <v>474</v>
      </c>
      <c r="C61" s="360" t="s">
        <v>106</v>
      </c>
      <c r="D61" s="360"/>
      <c r="E61" s="31"/>
      <c r="F61" s="360"/>
      <c r="G61" s="33"/>
      <c r="H61" s="33"/>
      <c r="I61" s="357"/>
      <c r="J61" s="33"/>
      <c r="K61" s="357"/>
      <c r="L61" s="34"/>
      <c r="M61" s="491"/>
      <c r="N61" s="360" t="s">
        <v>88</v>
      </c>
    </row>
    <row r="62" spans="1:14" s="262" customFormat="1" ht="22.5" customHeight="1">
      <c r="A62" s="28" t="s">
        <v>213</v>
      </c>
      <c r="B62" s="154" t="s">
        <v>475</v>
      </c>
      <c r="C62" s="360" t="s">
        <v>106</v>
      </c>
      <c r="D62" s="360"/>
      <c r="E62" s="31"/>
      <c r="F62" s="360"/>
      <c r="G62" s="33"/>
      <c r="H62" s="33"/>
      <c r="I62" s="357"/>
      <c r="J62" s="33"/>
      <c r="K62" s="357"/>
      <c r="L62" s="34"/>
      <c r="M62" s="491"/>
      <c r="N62" s="360" t="s">
        <v>88</v>
      </c>
    </row>
    <row r="63" spans="1:14" s="262" customFormat="1" ht="22.5" customHeight="1">
      <c r="A63" s="28" t="s">
        <v>213</v>
      </c>
      <c r="B63" s="154" t="s">
        <v>476</v>
      </c>
      <c r="C63" s="360" t="s">
        <v>106</v>
      </c>
      <c r="D63" s="360"/>
      <c r="E63" s="31"/>
      <c r="F63" s="360"/>
      <c r="G63" s="33"/>
      <c r="H63" s="33"/>
      <c r="I63" s="357"/>
      <c r="J63" s="33"/>
      <c r="K63" s="357"/>
      <c r="L63" s="34"/>
      <c r="M63" s="491"/>
      <c r="N63" s="360" t="s">
        <v>88</v>
      </c>
    </row>
    <row r="64" spans="1:14" s="262" customFormat="1" ht="22.5" customHeight="1">
      <c r="A64" s="28" t="s">
        <v>213</v>
      </c>
      <c r="B64" s="154" t="s">
        <v>447</v>
      </c>
      <c r="C64" s="360" t="s">
        <v>106</v>
      </c>
      <c r="D64" s="360"/>
      <c r="E64" s="31"/>
      <c r="F64" s="360"/>
      <c r="G64" s="33"/>
      <c r="H64" s="33"/>
      <c r="I64" s="357"/>
      <c r="J64" s="33"/>
      <c r="K64" s="357"/>
      <c r="L64" s="34"/>
      <c r="M64" s="491"/>
      <c r="N64" s="360" t="s">
        <v>88</v>
      </c>
    </row>
    <row r="65" spans="1:14" s="262" customFormat="1" ht="22.5" customHeight="1">
      <c r="A65" s="28"/>
      <c r="B65" s="28"/>
      <c r="C65" s="360"/>
      <c r="D65" s="360"/>
      <c r="E65" s="31"/>
      <c r="F65" s="360"/>
      <c r="G65" s="33"/>
      <c r="H65" s="33"/>
      <c r="I65" s="357"/>
      <c r="J65" s="33"/>
      <c r="K65" s="357"/>
      <c r="L65" s="34"/>
      <c r="M65" s="491"/>
      <c r="N65" s="360"/>
    </row>
    <row r="66" spans="1:14" s="262" customFormat="1" ht="22.5" customHeight="1">
      <c r="A66" s="28"/>
      <c r="B66" s="28"/>
      <c r="C66" s="360"/>
      <c r="D66" s="360"/>
      <c r="E66" s="31"/>
      <c r="F66" s="360"/>
      <c r="G66" s="33"/>
      <c r="H66" s="33"/>
      <c r="I66" s="357"/>
      <c r="J66" s="33"/>
      <c r="K66" s="357"/>
      <c r="L66" s="34"/>
      <c r="M66" s="491"/>
      <c r="N66" s="360"/>
    </row>
    <row r="67" spans="1:14" s="262" customFormat="1" ht="22.5" customHeight="1">
      <c r="A67" s="28"/>
      <c r="B67" s="28"/>
      <c r="C67" s="360"/>
      <c r="D67" s="360"/>
      <c r="E67" s="31"/>
      <c r="F67" s="360"/>
      <c r="G67" s="33"/>
      <c r="H67" s="33"/>
      <c r="I67" s="357"/>
      <c r="J67" s="33"/>
      <c r="K67" s="357"/>
      <c r="L67" s="34"/>
      <c r="M67" s="491"/>
      <c r="N67" s="360"/>
    </row>
    <row r="68" spans="1:14" s="262" customFormat="1" ht="22.5" customHeight="1">
      <c r="A68" s="28"/>
      <c r="B68" s="28"/>
      <c r="C68" s="360"/>
      <c r="D68" s="360"/>
      <c r="E68" s="31"/>
      <c r="F68" s="360"/>
      <c r="G68" s="33"/>
      <c r="H68" s="33"/>
      <c r="I68" s="357"/>
      <c r="J68" s="33"/>
      <c r="K68" s="357"/>
      <c r="L68" s="34"/>
      <c r="M68" s="491"/>
      <c r="N68" s="360"/>
    </row>
    <row r="69" spans="1:14" s="262" customFormat="1" ht="22.5" customHeight="1">
      <c r="A69" s="28"/>
      <c r="B69" s="28"/>
      <c r="C69" s="360"/>
      <c r="D69" s="360"/>
      <c r="E69" s="31"/>
      <c r="F69" s="360"/>
      <c r="G69" s="33"/>
      <c r="H69" s="33"/>
      <c r="I69" s="357"/>
      <c r="J69" s="33"/>
      <c r="K69" s="357"/>
      <c r="L69" s="34"/>
      <c r="M69" s="491"/>
      <c r="N69" s="360"/>
    </row>
    <row r="70" spans="1:14" s="262" customFormat="1" ht="22.5" customHeight="1">
      <c r="A70" s="28"/>
      <c r="B70" s="28"/>
      <c r="C70" s="360"/>
      <c r="D70" s="360"/>
      <c r="E70" s="31"/>
      <c r="F70" s="360"/>
      <c r="G70" s="33"/>
      <c r="H70" s="33"/>
      <c r="I70" s="357"/>
      <c r="J70" s="33"/>
      <c r="K70" s="357"/>
      <c r="L70" s="34"/>
      <c r="M70" s="491"/>
      <c r="N70" s="360"/>
    </row>
    <row r="71" spans="1:14" s="262" customFormat="1" ht="22.5" customHeight="1">
      <c r="A71" s="28"/>
      <c r="B71" s="28"/>
      <c r="C71" s="360"/>
      <c r="D71" s="360"/>
      <c r="E71" s="31"/>
      <c r="F71" s="360"/>
      <c r="G71" s="33"/>
      <c r="H71" s="33"/>
      <c r="I71" s="357"/>
      <c r="J71" s="33"/>
      <c r="K71" s="357"/>
      <c r="L71" s="34"/>
      <c r="M71" s="491"/>
      <c r="N71" s="360"/>
    </row>
    <row r="72" spans="1:14" s="262" customFormat="1" ht="22.5" customHeight="1">
      <c r="A72" s="28"/>
      <c r="B72" s="28"/>
      <c r="C72" s="360"/>
      <c r="D72" s="360"/>
      <c r="E72" s="31"/>
      <c r="F72" s="360"/>
      <c r="G72" s="33"/>
      <c r="H72" s="33"/>
      <c r="I72" s="357"/>
      <c r="J72" s="33"/>
      <c r="K72" s="357"/>
      <c r="L72" s="34"/>
      <c r="M72" s="491"/>
      <c r="N72" s="360"/>
    </row>
    <row r="73" spans="1:14" s="262" customFormat="1" ht="22.5" customHeight="1">
      <c r="A73" s="28"/>
      <c r="B73" s="28"/>
      <c r="C73" s="360"/>
      <c r="D73" s="360"/>
      <c r="E73" s="31"/>
      <c r="F73" s="360"/>
      <c r="G73" s="33"/>
      <c r="H73" s="33"/>
      <c r="I73" s="357"/>
      <c r="J73" s="33"/>
      <c r="K73" s="357"/>
      <c r="L73" s="34"/>
      <c r="M73" s="491"/>
      <c r="N73" s="360"/>
    </row>
    <row r="74" spans="1:14" s="262" customFormat="1" ht="22.5" customHeight="1">
      <c r="A74" s="28"/>
      <c r="B74" s="28"/>
      <c r="C74" s="32"/>
      <c r="D74" s="228"/>
      <c r="E74" s="31"/>
      <c r="F74" s="228"/>
      <c r="G74" s="33"/>
      <c r="H74" s="33"/>
      <c r="I74" s="155"/>
      <c r="J74" s="33"/>
      <c r="K74" s="155"/>
      <c r="L74" s="34"/>
      <c r="M74" s="491"/>
      <c r="N74" s="228"/>
    </row>
    <row r="75" spans="1:14" s="262" customFormat="1" ht="22.5" customHeight="1">
      <c r="A75" s="28"/>
      <c r="B75" s="28"/>
      <c r="C75" s="32"/>
      <c r="D75" s="360"/>
      <c r="E75" s="31"/>
      <c r="F75" s="360"/>
      <c r="G75" s="33"/>
      <c r="H75" s="33"/>
      <c r="I75" s="357"/>
      <c r="J75" s="33"/>
      <c r="K75" s="357"/>
      <c r="L75" s="34"/>
      <c r="M75" s="491"/>
      <c r="N75" s="360"/>
    </row>
    <row r="76" spans="1:14" s="262" customFormat="1" ht="22.5" customHeight="1">
      <c r="A76" s="28"/>
      <c r="B76" s="28"/>
      <c r="C76" s="32"/>
      <c r="D76" s="228"/>
      <c r="E76" s="31"/>
      <c r="F76" s="228"/>
      <c r="G76" s="33"/>
      <c r="H76" s="33"/>
      <c r="I76" s="155"/>
      <c r="J76" s="33"/>
      <c r="K76" s="155"/>
      <c r="L76" s="34"/>
      <c r="M76" s="491"/>
      <c r="N76" s="228"/>
    </row>
    <row r="77" spans="1:14" s="262" customFormat="1" ht="22.5" customHeight="1">
      <c r="A77" s="28"/>
      <c r="B77" s="28"/>
      <c r="C77" s="32"/>
      <c r="D77" s="228"/>
      <c r="E77" s="31"/>
      <c r="F77" s="228"/>
      <c r="G77" s="33"/>
      <c r="H77" s="33"/>
      <c r="I77" s="155"/>
      <c r="J77" s="33"/>
      <c r="K77" s="155"/>
      <c r="L77" s="34"/>
      <c r="M77" s="491"/>
      <c r="N77" s="228"/>
    </row>
    <row r="78" spans="1:14" s="262" customFormat="1" ht="22.5" customHeight="1">
      <c r="A78" s="28"/>
      <c r="B78" s="28"/>
      <c r="C78" s="32"/>
      <c r="D78" s="228"/>
      <c r="E78" s="31"/>
      <c r="F78" s="228"/>
      <c r="G78" s="33"/>
      <c r="H78" s="33"/>
      <c r="I78" s="155"/>
      <c r="J78" s="33"/>
      <c r="K78" s="155"/>
      <c r="L78" s="34"/>
      <c r="M78" s="491"/>
      <c r="N78" s="228"/>
    </row>
    <row r="79" spans="1:14" s="496" customFormat="1" ht="22.5" customHeight="1">
      <c r="A79" s="812" t="s">
        <v>489</v>
      </c>
      <c r="B79" s="813"/>
      <c r="C79" s="813"/>
      <c r="D79" s="436"/>
      <c r="E79" s="492"/>
      <c r="F79" s="436"/>
      <c r="G79" s="493"/>
      <c r="H79" s="436"/>
      <c r="I79" s="494"/>
      <c r="J79" s="436"/>
      <c r="K79" s="493"/>
      <c r="L79" s="494"/>
      <c r="M79" s="494"/>
      <c r="N79" s="495"/>
    </row>
    <row r="80" spans="1:14" s="501" customFormat="1" ht="22.5" customHeight="1">
      <c r="A80" s="497" t="s">
        <v>478</v>
      </c>
      <c r="B80" s="497" t="s">
        <v>490</v>
      </c>
      <c r="C80" s="498" t="s">
        <v>106</v>
      </c>
      <c r="D80" s="499">
        <v>1134</v>
      </c>
      <c r="E80" s="500">
        <v>14200</v>
      </c>
      <c r="F80" s="499">
        <v>1257</v>
      </c>
      <c r="G80" s="500">
        <v>14190</v>
      </c>
      <c r="H80" s="499"/>
      <c r="I80" s="357"/>
      <c r="J80" s="499"/>
      <c r="K80" s="500"/>
      <c r="L80" s="357">
        <f t="shared" ref="L80:L91" si="5">MIN(E80,N80,G80,I80)</f>
        <v>14190</v>
      </c>
      <c r="M80" s="357">
        <f t="shared" ref="M80:M91" si="6">L80</f>
        <v>14190</v>
      </c>
      <c r="N80" s="498"/>
    </row>
    <row r="81" spans="1:15" s="501" customFormat="1" ht="22.5" customHeight="1">
      <c r="A81" s="497" t="s">
        <v>478</v>
      </c>
      <c r="B81" s="497" t="s">
        <v>491</v>
      </c>
      <c r="C81" s="498" t="s">
        <v>106</v>
      </c>
      <c r="D81" s="499">
        <v>1134</v>
      </c>
      <c r="E81" s="500">
        <v>15290</v>
      </c>
      <c r="F81" s="499">
        <v>1257</v>
      </c>
      <c r="G81" s="500">
        <v>15470</v>
      </c>
      <c r="H81" s="499"/>
      <c r="I81" s="357"/>
      <c r="J81" s="499"/>
      <c r="K81" s="500"/>
      <c r="L81" s="357">
        <f>MIN(E81,N81,G81,I81)</f>
        <v>15290</v>
      </c>
      <c r="M81" s="357">
        <f>L81</f>
        <v>15290</v>
      </c>
      <c r="N81" s="498"/>
    </row>
    <row r="82" spans="1:15" s="501" customFormat="1" ht="22.5" customHeight="1">
      <c r="A82" s="497" t="s">
        <v>480</v>
      </c>
      <c r="B82" s="497" t="s">
        <v>490</v>
      </c>
      <c r="C82" s="498" t="s">
        <v>228</v>
      </c>
      <c r="D82" s="499">
        <v>1134</v>
      </c>
      <c r="E82" s="500">
        <v>25390</v>
      </c>
      <c r="F82" s="499">
        <v>1257</v>
      </c>
      <c r="G82" s="500">
        <v>25670</v>
      </c>
      <c r="H82" s="499"/>
      <c r="I82" s="357"/>
      <c r="J82" s="499"/>
      <c r="K82" s="500"/>
      <c r="L82" s="357">
        <f t="shared" si="5"/>
        <v>25390</v>
      </c>
      <c r="M82" s="357">
        <f t="shared" si="6"/>
        <v>25390</v>
      </c>
      <c r="N82" s="498"/>
    </row>
    <row r="83" spans="1:15" s="501" customFormat="1" ht="22.5" customHeight="1">
      <c r="A83" s="497" t="s">
        <v>480</v>
      </c>
      <c r="B83" s="497" t="s">
        <v>491</v>
      </c>
      <c r="C83" s="498" t="s">
        <v>228</v>
      </c>
      <c r="D83" s="499">
        <v>1134</v>
      </c>
      <c r="E83" s="500">
        <v>28830</v>
      </c>
      <c r="F83" s="499">
        <v>1257</v>
      </c>
      <c r="G83" s="500">
        <v>28350</v>
      </c>
      <c r="H83" s="499"/>
      <c r="I83" s="357"/>
      <c r="J83" s="499"/>
      <c r="K83" s="500"/>
      <c r="L83" s="357">
        <f>MIN(E83,N83,G83,I83)</f>
        <v>28350</v>
      </c>
      <c r="M83" s="357">
        <f>L83</f>
        <v>28350</v>
      </c>
      <c r="N83" s="498"/>
    </row>
    <row r="84" spans="1:15" s="501" customFormat="1" ht="22.5" customHeight="1">
      <c r="A84" s="497" t="s">
        <v>481</v>
      </c>
      <c r="B84" s="497" t="s">
        <v>490</v>
      </c>
      <c r="C84" s="498" t="s">
        <v>228</v>
      </c>
      <c r="D84" s="499">
        <v>1134</v>
      </c>
      <c r="E84" s="500">
        <v>25390</v>
      </c>
      <c r="F84" s="499">
        <v>1257</v>
      </c>
      <c r="G84" s="500">
        <v>25670</v>
      </c>
      <c r="H84" s="499"/>
      <c r="I84" s="357"/>
      <c r="J84" s="499"/>
      <c r="K84" s="500"/>
      <c r="L84" s="357">
        <f t="shared" si="5"/>
        <v>25390</v>
      </c>
      <c r="M84" s="357">
        <f t="shared" si="6"/>
        <v>25390</v>
      </c>
      <c r="N84" s="498"/>
    </row>
    <row r="85" spans="1:15" s="501" customFormat="1" ht="22.5" customHeight="1">
      <c r="A85" s="497" t="s">
        <v>492</v>
      </c>
      <c r="B85" s="497" t="s">
        <v>479</v>
      </c>
      <c r="C85" s="498" t="s">
        <v>106</v>
      </c>
      <c r="D85" s="499">
        <v>1136</v>
      </c>
      <c r="E85" s="500">
        <f>20580+18050</f>
        <v>38630</v>
      </c>
      <c r="F85" s="499">
        <v>1258</v>
      </c>
      <c r="G85" s="500">
        <v>33360</v>
      </c>
      <c r="H85" s="499"/>
      <c r="I85" s="357"/>
      <c r="J85" s="499"/>
      <c r="K85" s="500"/>
      <c r="L85" s="357">
        <f t="shared" si="5"/>
        <v>33360</v>
      </c>
      <c r="M85" s="357">
        <f t="shared" si="6"/>
        <v>33360</v>
      </c>
      <c r="N85" s="498"/>
    </row>
    <row r="86" spans="1:15" s="501" customFormat="1" ht="22.5" customHeight="1">
      <c r="A86" s="497" t="s">
        <v>492</v>
      </c>
      <c r="B86" s="497" t="s">
        <v>490</v>
      </c>
      <c r="C86" s="498" t="s">
        <v>106</v>
      </c>
      <c r="D86" s="499">
        <v>1136</v>
      </c>
      <c r="E86" s="500">
        <f>27870+27870</f>
        <v>55740</v>
      </c>
      <c r="F86" s="499">
        <v>1258</v>
      </c>
      <c r="G86" s="500">
        <v>48530</v>
      </c>
      <c r="H86" s="499"/>
      <c r="I86" s="357"/>
      <c r="J86" s="499"/>
      <c r="K86" s="500"/>
      <c r="L86" s="357">
        <f>MIN(E86,N86,G86,I86)</f>
        <v>48530</v>
      </c>
      <c r="M86" s="357">
        <f>L86</f>
        <v>48530</v>
      </c>
      <c r="N86" s="498"/>
    </row>
    <row r="87" spans="1:15" s="501" customFormat="1" ht="22.5" customHeight="1">
      <c r="A87" s="497" t="s">
        <v>493</v>
      </c>
      <c r="B87" s="497" t="s">
        <v>490</v>
      </c>
      <c r="C87" s="498" t="s">
        <v>228</v>
      </c>
      <c r="D87" s="499">
        <v>1136</v>
      </c>
      <c r="E87" s="500">
        <f>42350+30020</f>
        <v>72370</v>
      </c>
      <c r="F87" s="499">
        <v>1258</v>
      </c>
      <c r="G87" s="500">
        <v>72800</v>
      </c>
      <c r="H87" s="499"/>
      <c r="I87" s="357"/>
      <c r="J87" s="499"/>
      <c r="K87" s="500"/>
      <c r="L87" s="357">
        <f>MIN(E87,N87,G87,I87)</f>
        <v>72370</v>
      </c>
      <c r="M87" s="357">
        <f>L87</f>
        <v>72370</v>
      </c>
      <c r="N87" s="498"/>
    </row>
    <row r="88" spans="1:15" s="501" customFormat="1" ht="22.5" customHeight="1">
      <c r="A88" s="497" t="s">
        <v>494</v>
      </c>
      <c r="B88" s="497" t="s">
        <v>479</v>
      </c>
      <c r="C88" s="498" t="s">
        <v>228</v>
      </c>
      <c r="D88" s="499">
        <v>1136</v>
      </c>
      <c r="E88" s="500">
        <f>27460+15970</f>
        <v>43430</v>
      </c>
      <c r="F88" s="499">
        <v>1258</v>
      </c>
      <c r="G88" s="500">
        <v>50050</v>
      </c>
      <c r="H88" s="499"/>
      <c r="I88" s="357"/>
      <c r="J88" s="499"/>
      <c r="K88" s="500"/>
      <c r="L88" s="357">
        <f>MIN(E88,N88,G88,I88)</f>
        <v>43430</v>
      </c>
      <c r="M88" s="357">
        <f>L88</f>
        <v>43430</v>
      </c>
      <c r="N88" s="498"/>
    </row>
    <row r="89" spans="1:15" s="501" customFormat="1" ht="22.5" customHeight="1">
      <c r="A89" s="497" t="s">
        <v>482</v>
      </c>
      <c r="B89" s="497" t="s">
        <v>483</v>
      </c>
      <c r="C89" s="498" t="s">
        <v>228</v>
      </c>
      <c r="D89" s="499">
        <v>1133</v>
      </c>
      <c r="E89" s="500">
        <v>3500</v>
      </c>
      <c r="F89" s="499">
        <v>1257</v>
      </c>
      <c r="G89" s="500">
        <v>1480</v>
      </c>
      <c r="H89" s="499"/>
      <c r="I89" s="357"/>
      <c r="J89" s="499"/>
      <c r="K89" s="500"/>
      <c r="L89" s="357">
        <f t="shared" si="5"/>
        <v>1480</v>
      </c>
      <c r="M89" s="357">
        <f t="shared" si="6"/>
        <v>1480</v>
      </c>
      <c r="N89" s="498"/>
    </row>
    <row r="90" spans="1:15" s="501" customFormat="1" ht="22.5" customHeight="1">
      <c r="A90" s="497" t="s">
        <v>484</v>
      </c>
      <c r="B90" s="497" t="s">
        <v>485</v>
      </c>
      <c r="C90" s="498" t="s">
        <v>228</v>
      </c>
      <c r="D90" s="499"/>
      <c r="E90" s="500"/>
      <c r="F90" s="499">
        <v>1257</v>
      </c>
      <c r="G90" s="500">
        <v>200</v>
      </c>
      <c r="H90" s="499"/>
      <c r="I90" s="357"/>
      <c r="J90" s="499"/>
      <c r="K90" s="500"/>
      <c r="L90" s="357">
        <f t="shared" si="5"/>
        <v>200</v>
      </c>
      <c r="M90" s="357">
        <f t="shared" si="6"/>
        <v>200</v>
      </c>
      <c r="N90" s="498"/>
    </row>
    <row r="91" spans="1:15" s="501" customFormat="1" ht="22.5" customHeight="1">
      <c r="A91" s="502" t="s">
        <v>371</v>
      </c>
      <c r="B91" s="503" t="s">
        <v>542</v>
      </c>
      <c r="C91" s="498" t="s">
        <v>228</v>
      </c>
      <c r="D91" s="499">
        <v>1139</v>
      </c>
      <c r="E91" s="500">
        <v>1750</v>
      </c>
      <c r="F91" s="499">
        <v>1257</v>
      </c>
      <c r="G91" s="500">
        <v>2930</v>
      </c>
      <c r="H91" s="499"/>
      <c r="I91" s="357"/>
      <c r="J91" s="499"/>
      <c r="K91" s="500"/>
      <c r="L91" s="357">
        <f t="shared" si="5"/>
        <v>1750</v>
      </c>
      <c r="M91" s="357">
        <f t="shared" si="6"/>
        <v>1750</v>
      </c>
      <c r="N91" s="498"/>
    </row>
    <row r="92" spans="1:15" s="501" customFormat="1" ht="22.5" customHeight="1">
      <c r="A92" s="502" t="s">
        <v>486</v>
      </c>
      <c r="B92" s="503" t="s">
        <v>487</v>
      </c>
      <c r="C92" s="498" t="s">
        <v>488</v>
      </c>
      <c r="D92" s="814" t="s">
        <v>158</v>
      </c>
      <c r="E92" s="814"/>
      <c r="F92" s="814"/>
      <c r="G92" s="814"/>
      <c r="H92" s="814"/>
      <c r="I92" s="814"/>
      <c r="J92" s="814"/>
      <c r="K92" s="814"/>
      <c r="L92" s="814"/>
      <c r="M92" s="500"/>
      <c r="N92" s="498"/>
    </row>
    <row r="93" spans="1:15" s="241" customFormat="1" ht="22.5" customHeight="1">
      <c r="A93" s="503"/>
      <c r="B93" s="502"/>
      <c r="D93" s="499"/>
      <c r="E93" s="500"/>
      <c r="F93" s="504"/>
      <c r="G93" s="357"/>
      <c r="H93" s="499"/>
      <c r="I93" s="357"/>
      <c r="J93" s="499"/>
      <c r="K93" s="500"/>
      <c r="L93" s="357"/>
      <c r="M93" s="357"/>
      <c r="N93" s="34"/>
      <c r="O93" s="505"/>
    </row>
    <row r="94" spans="1:15" s="508" customFormat="1" ht="22.5" customHeight="1">
      <c r="A94" s="506"/>
      <c r="B94" s="506"/>
      <c r="C94" s="436"/>
      <c r="D94" s="421"/>
      <c r="E94" s="421"/>
      <c r="F94" s="421"/>
      <c r="G94" s="421"/>
      <c r="H94" s="421"/>
      <c r="I94" s="421"/>
      <c r="J94" s="421"/>
      <c r="K94" s="421"/>
      <c r="L94" s="507"/>
      <c r="M94" s="507"/>
    </row>
    <row r="95" spans="1:15" s="508" customFormat="1" ht="22.5" customHeight="1">
      <c r="A95" s="501"/>
      <c r="B95" s="421"/>
      <c r="C95" s="499"/>
      <c r="D95" s="421"/>
      <c r="E95" s="421"/>
      <c r="F95" s="421"/>
      <c r="G95" s="421"/>
      <c r="H95" s="421"/>
      <c r="I95" s="421"/>
      <c r="J95" s="421"/>
      <c r="K95" s="421"/>
      <c r="L95" s="507"/>
      <c r="M95" s="507"/>
      <c r="N95" s="509"/>
    </row>
    <row r="96" spans="1:15" s="508" customFormat="1" ht="22.5" customHeight="1">
      <c r="A96" s="501"/>
      <c r="B96" s="510"/>
      <c r="C96" s="499"/>
      <c r="D96" s="436"/>
      <c r="E96" s="436"/>
      <c r="F96" s="436"/>
      <c r="G96" s="436"/>
      <c r="H96" s="436"/>
      <c r="I96" s="511"/>
      <c r="J96" s="436"/>
      <c r="K96" s="436"/>
      <c r="L96" s="512"/>
      <c r="M96" s="512"/>
      <c r="N96" s="509"/>
    </row>
    <row r="97" spans="1:15" s="508" customFormat="1" ht="22.5" customHeight="1">
      <c r="A97" s="501"/>
      <c r="B97" s="510"/>
      <c r="C97" s="499"/>
      <c r="D97" s="436"/>
      <c r="E97" s="436"/>
      <c r="F97" s="436"/>
      <c r="G97" s="436"/>
      <c r="H97" s="436"/>
      <c r="I97" s="511"/>
      <c r="J97" s="436"/>
      <c r="K97" s="436"/>
      <c r="L97" s="512"/>
      <c r="M97" s="512"/>
      <c r="N97" s="509"/>
    </row>
    <row r="98" spans="1:15" s="496" customFormat="1" ht="22.5" customHeight="1">
      <c r="A98" s="812" t="s">
        <v>495</v>
      </c>
      <c r="B98" s="813"/>
      <c r="C98" s="813"/>
      <c r="D98" s="436"/>
      <c r="E98" s="492"/>
      <c r="F98" s="436"/>
      <c r="G98" s="493"/>
      <c r="H98" s="436"/>
      <c r="I98" s="494"/>
      <c r="J98" s="436"/>
      <c r="K98" s="493"/>
      <c r="L98" s="494"/>
      <c r="M98" s="494"/>
      <c r="N98" s="495"/>
    </row>
    <row r="99" spans="1:15" s="265" customFormat="1" ht="20.45" customHeight="1">
      <c r="A99" s="83" t="s">
        <v>232</v>
      </c>
      <c r="B99" s="83" t="s">
        <v>555</v>
      </c>
      <c r="C99" s="597" t="s">
        <v>106</v>
      </c>
      <c r="D99" s="597">
        <v>1099</v>
      </c>
      <c r="E99" s="75">
        <v>4046</v>
      </c>
      <c r="F99" s="597">
        <v>1216</v>
      </c>
      <c r="G99" s="75">
        <v>4336</v>
      </c>
      <c r="H99" s="75"/>
      <c r="I99" s="75"/>
      <c r="J99" s="75"/>
      <c r="K99" s="75"/>
      <c r="L99" s="594">
        <f t="shared" ref="L99:L105" si="7">MIN(E99,G99,I99,K99)</f>
        <v>4046</v>
      </c>
      <c r="M99" s="594">
        <f t="shared" ref="M99:M105" si="8">L99</f>
        <v>4046</v>
      </c>
      <c r="N99" s="596"/>
      <c r="O99" s="262"/>
    </row>
    <row r="100" spans="1:15" s="265" customFormat="1" ht="20.45" customHeight="1">
      <c r="A100" s="83" t="s">
        <v>232</v>
      </c>
      <c r="B100" s="83" t="s">
        <v>556</v>
      </c>
      <c r="C100" s="597" t="s">
        <v>106</v>
      </c>
      <c r="D100" s="597">
        <v>1099</v>
      </c>
      <c r="E100" s="75">
        <v>10226</v>
      </c>
      <c r="F100" s="597">
        <v>1216</v>
      </c>
      <c r="G100" s="75">
        <v>10729</v>
      </c>
      <c r="H100" s="75"/>
      <c r="I100" s="75"/>
      <c r="J100" s="75"/>
      <c r="K100" s="75"/>
      <c r="L100" s="594">
        <f t="shared" si="7"/>
        <v>10226</v>
      </c>
      <c r="M100" s="594">
        <f t="shared" si="8"/>
        <v>10226</v>
      </c>
      <c r="N100" s="596"/>
      <c r="O100" s="262"/>
    </row>
    <row r="101" spans="1:15" s="265" customFormat="1" ht="20.45" customHeight="1">
      <c r="A101" s="83" t="s">
        <v>232</v>
      </c>
      <c r="B101" s="83" t="s">
        <v>557</v>
      </c>
      <c r="C101" s="597" t="s">
        <v>106</v>
      </c>
      <c r="D101" s="597">
        <v>1099</v>
      </c>
      <c r="E101" s="75">
        <v>15600</v>
      </c>
      <c r="F101" s="597">
        <v>1216</v>
      </c>
      <c r="G101" s="75">
        <v>15983</v>
      </c>
      <c r="H101" s="75"/>
      <c r="I101" s="75"/>
      <c r="J101" s="75"/>
      <c r="K101" s="75"/>
      <c r="L101" s="594">
        <f t="shared" si="7"/>
        <v>15600</v>
      </c>
      <c r="M101" s="594">
        <f t="shared" si="8"/>
        <v>15600</v>
      </c>
      <c r="N101" s="596"/>
      <c r="O101" s="262"/>
    </row>
    <row r="102" spans="1:15" s="598" customFormat="1" ht="22.5" customHeight="1">
      <c r="A102" s="506" t="s">
        <v>496</v>
      </c>
      <c r="B102" s="513" t="s">
        <v>497</v>
      </c>
      <c r="C102" s="598" t="s">
        <v>251</v>
      </c>
      <c r="D102" s="619">
        <v>1099</v>
      </c>
      <c r="E102" s="620">
        <v>5410</v>
      </c>
      <c r="F102" s="619">
        <v>1213</v>
      </c>
      <c r="G102" s="507">
        <v>5609</v>
      </c>
      <c r="H102" s="619"/>
      <c r="I102" s="507"/>
      <c r="J102" s="619"/>
      <c r="K102" s="620"/>
      <c r="L102" s="507">
        <f t="shared" si="7"/>
        <v>5410</v>
      </c>
      <c r="M102" s="507">
        <f t="shared" si="8"/>
        <v>5410</v>
      </c>
      <c r="N102" s="148"/>
      <c r="O102" s="621"/>
    </row>
    <row r="103" spans="1:15" s="272" customFormat="1" ht="20.45" customHeight="1">
      <c r="A103" s="266" t="s">
        <v>463</v>
      </c>
      <c r="B103" s="266" t="s">
        <v>498</v>
      </c>
      <c r="C103" s="32" t="s">
        <v>228</v>
      </c>
      <c r="D103" s="597">
        <v>1118</v>
      </c>
      <c r="E103" s="267">
        <v>398</v>
      </c>
      <c r="F103" s="597">
        <v>1244</v>
      </c>
      <c r="G103" s="269">
        <v>1368</v>
      </c>
      <c r="H103" s="592"/>
      <c r="I103" s="595"/>
      <c r="J103" s="270"/>
      <c r="K103" s="595"/>
      <c r="L103" s="271">
        <f t="shared" si="7"/>
        <v>398</v>
      </c>
      <c r="M103" s="271">
        <f t="shared" si="8"/>
        <v>398</v>
      </c>
      <c r="N103" s="592"/>
    </row>
    <row r="104" spans="1:15" s="272" customFormat="1" ht="20.45" customHeight="1">
      <c r="A104" s="266" t="s">
        <v>463</v>
      </c>
      <c r="B104" s="266" t="s">
        <v>560</v>
      </c>
      <c r="C104" s="32" t="s">
        <v>228</v>
      </c>
      <c r="D104" s="597">
        <v>1118</v>
      </c>
      <c r="E104" s="267">
        <v>490</v>
      </c>
      <c r="F104" s="597">
        <v>1244</v>
      </c>
      <c r="G104" s="269">
        <v>1368</v>
      </c>
      <c r="H104" s="592"/>
      <c r="I104" s="595"/>
      <c r="J104" s="270"/>
      <c r="K104" s="595"/>
      <c r="L104" s="271">
        <f t="shared" si="7"/>
        <v>490</v>
      </c>
      <c r="M104" s="271">
        <f t="shared" si="8"/>
        <v>490</v>
      </c>
      <c r="N104" s="592"/>
    </row>
    <row r="105" spans="1:15" s="272" customFormat="1" ht="20.45" customHeight="1">
      <c r="A105" s="266" t="s">
        <v>463</v>
      </c>
      <c r="B105" s="266" t="s">
        <v>558</v>
      </c>
      <c r="C105" s="32" t="s">
        <v>228</v>
      </c>
      <c r="D105" s="597">
        <v>1118</v>
      </c>
      <c r="E105" s="267">
        <v>1721</v>
      </c>
      <c r="F105" s="597">
        <v>1244</v>
      </c>
      <c r="G105" s="269">
        <v>3367</v>
      </c>
      <c r="H105" s="592"/>
      <c r="I105" s="595"/>
      <c r="J105" s="270"/>
      <c r="K105" s="595"/>
      <c r="L105" s="271">
        <f t="shared" si="7"/>
        <v>1721</v>
      </c>
      <c r="M105" s="271">
        <f t="shared" si="8"/>
        <v>1721</v>
      </c>
      <c r="N105" s="592"/>
    </row>
    <row r="106" spans="1:15" s="272" customFormat="1" ht="20.45" customHeight="1">
      <c r="A106" s="266" t="s">
        <v>463</v>
      </c>
      <c r="B106" s="266" t="s">
        <v>559</v>
      </c>
      <c r="C106" s="32" t="s">
        <v>228</v>
      </c>
      <c r="D106" s="597">
        <v>1118</v>
      </c>
      <c r="E106" s="267">
        <v>2426</v>
      </c>
      <c r="F106" s="597">
        <v>1244</v>
      </c>
      <c r="G106" s="269">
        <v>5473</v>
      </c>
      <c r="H106" s="592"/>
      <c r="I106" s="595"/>
      <c r="J106" s="270"/>
      <c r="K106" s="595"/>
      <c r="L106" s="271">
        <f t="shared" ref="L106:L113" si="9">MIN(E106,G106,I106,K106)</f>
        <v>2426</v>
      </c>
      <c r="M106" s="271">
        <f t="shared" ref="M106:M113" si="10">L106</f>
        <v>2426</v>
      </c>
      <c r="N106" s="592"/>
    </row>
    <row r="107" spans="1:15" ht="22.5" customHeight="1">
      <c r="A107" s="28" t="s">
        <v>213</v>
      </c>
      <c r="B107" s="83" t="s">
        <v>564</v>
      </c>
      <c r="C107" s="603" t="s">
        <v>106</v>
      </c>
      <c r="I107" s="357"/>
      <c r="L107" s="34">
        <f t="shared" ref="L107" si="11">MIN(E107,G107,I107,K107)</f>
        <v>0</v>
      </c>
      <c r="M107" s="491">
        <f t="shared" ref="M107" si="12">L107</f>
        <v>0</v>
      </c>
      <c r="N107" s="603" t="s">
        <v>88</v>
      </c>
    </row>
    <row r="108" spans="1:15" ht="22.5" customHeight="1">
      <c r="A108" s="28" t="s">
        <v>213</v>
      </c>
      <c r="B108" s="83" t="s">
        <v>557</v>
      </c>
      <c r="C108" s="597" t="s">
        <v>106</v>
      </c>
      <c r="I108" s="357"/>
      <c r="L108" s="34">
        <f t="shared" si="9"/>
        <v>0</v>
      </c>
      <c r="M108" s="491">
        <f t="shared" si="10"/>
        <v>0</v>
      </c>
      <c r="N108" s="597" t="s">
        <v>88</v>
      </c>
    </row>
    <row r="109" spans="1:15" ht="22.5" customHeight="1">
      <c r="A109" s="28" t="s">
        <v>499</v>
      </c>
      <c r="B109" s="513" t="s">
        <v>497</v>
      </c>
      <c r="C109" s="360" t="s">
        <v>106</v>
      </c>
      <c r="I109" s="155"/>
      <c r="L109" s="34">
        <f t="shared" si="9"/>
        <v>0</v>
      </c>
      <c r="M109" s="491">
        <f t="shared" si="10"/>
        <v>0</v>
      </c>
      <c r="N109" s="360" t="s">
        <v>88</v>
      </c>
    </row>
    <row r="110" spans="1:15" s="262" customFormat="1" ht="22.5" customHeight="1">
      <c r="A110" s="28" t="s">
        <v>213</v>
      </c>
      <c r="B110" s="154" t="s">
        <v>215</v>
      </c>
      <c r="C110" s="360" t="s">
        <v>106</v>
      </c>
      <c r="D110" s="360"/>
      <c r="E110" s="31"/>
      <c r="F110" s="360"/>
      <c r="G110" s="33"/>
      <c r="H110" s="273"/>
      <c r="I110" s="357"/>
      <c r="J110" s="273"/>
      <c r="K110" s="357"/>
      <c r="L110" s="34">
        <f t="shared" si="9"/>
        <v>0</v>
      </c>
      <c r="M110" s="491">
        <f t="shared" si="10"/>
        <v>0</v>
      </c>
      <c r="N110" s="360" t="s">
        <v>88</v>
      </c>
    </row>
    <row r="111" spans="1:15" s="262" customFormat="1" ht="22.5" customHeight="1">
      <c r="A111" s="28" t="s">
        <v>213</v>
      </c>
      <c r="B111" s="154" t="s">
        <v>467</v>
      </c>
      <c r="C111" s="360" t="s">
        <v>106</v>
      </c>
      <c r="D111" s="360"/>
      <c r="E111" s="31"/>
      <c r="F111" s="360"/>
      <c r="G111" s="33"/>
      <c r="H111" s="33"/>
      <c r="I111" s="357"/>
      <c r="J111" s="33"/>
      <c r="K111" s="357"/>
      <c r="L111" s="34">
        <f t="shared" si="9"/>
        <v>0</v>
      </c>
      <c r="M111" s="491">
        <f t="shared" si="10"/>
        <v>0</v>
      </c>
      <c r="N111" s="360" t="s">
        <v>88</v>
      </c>
    </row>
    <row r="112" spans="1:15" s="262" customFormat="1" ht="22.5" customHeight="1">
      <c r="A112" s="28" t="s">
        <v>213</v>
      </c>
      <c r="B112" s="154" t="s">
        <v>468</v>
      </c>
      <c r="C112" s="360" t="s">
        <v>106</v>
      </c>
      <c r="D112" s="360"/>
      <c r="E112" s="31"/>
      <c r="F112" s="360"/>
      <c r="G112" s="33"/>
      <c r="H112" s="33"/>
      <c r="I112" s="357"/>
      <c r="J112" s="33"/>
      <c r="K112" s="357"/>
      <c r="L112" s="34">
        <f t="shared" si="9"/>
        <v>0</v>
      </c>
      <c r="M112" s="491">
        <f t="shared" si="10"/>
        <v>0</v>
      </c>
      <c r="N112" s="360" t="s">
        <v>88</v>
      </c>
    </row>
    <row r="113" spans="1:14" s="262" customFormat="1" ht="22.5" customHeight="1">
      <c r="A113" s="28" t="s">
        <v>213</v>
      </c>
      <c r="B113" s="154" t="s">
        <v>469</v>
      </c>
      <c r="C113" s="360" t="s">
        <v>106</v>
      </c>
      <c r="D113" s="360"/>
      <c r="E113" s="31"/>
      <c r="F113" s="360"/>
      <c r="G113" s="33"/>
      <c r="H113" s="33"/>
      <c r="I113" s="357"/>
      <c r="J113" s="33"/>
      <c r="K113" s="357"/>
      <c r="L113" s="34">
        <f t="shared" si="9"/>
        <v>0</v>
      </c>
      <c r="M113" s="491">
        <f t="shared" si="10"/>
        <v>0</v>
      </c>
      <c r="N113" s="360" t="s">
        <v>88</v>
      </c>
    </row>
    <row r="114" spans="1:14" s="262" customFormat="1" ht="22.5" customHeight="1">
      <c r="A114" s="28" t="s">
        <v>213</v>
      </c>
      <c r="B114" s="154" t="s">
        <v>470</v>
      </c>
      <c r="C114" s="360" t="s">
        <v>106</v>
      </c>
      <c r="D114" s="360"/>
      <c r="E114" s="31"/>
      <c r="F114" s="360"/>
      <c r="G114" s="33"/>
      <c r="H114" s="33"/>
      <c r="I114" s="357"/>
      <c r="J114" s="33"/>
      <c r="K114" s="357"/>
      <c r="L114" s="34">
        <f t="shared" ref="L114:L123" si="13">MIN(E114,G114,I114,K114)</f>
        <v>0</v>
      </c>
      <c r="M114" s="491">
        <f t="shared" ref="M114:M123" si="14">L114</f>
        <v>0</v>
      </c>
      <c r="N114" s="360" t="s">
        <v>88</v>
      </c>
    </row>
    <row r="115" spans="1:14" s="262" customFormat="1" ht="22.5" customHeight="1">
      <c r="A115" s="28" t="s">
        <v>213</v>
      </c>
      <c r="B115" s="154" t="s">
        <v>471</v>
      </c>
      <c r="C115" s="360" t="s">
        <v>106</v>
      </c>
      <c r="D115" s="360"/>
      <c r="E115" s="31"/>
      <c r="F115" s="360"/>
      <c r="G115" s="33"/>
      <c r="H115" s="273"/>
      <c r="I115" s="357"/>
      <c r="J115" s="273"/>
      <c r="K115" s="357"/>
      <c r="L115" s="34">
        <f t="shared" si="13"/>
        <v>0</v>
      </c>
      <c r="M115" s="491">
        <f t="shared" si="14"/>
        <v>0</v>
      </c>
      <c r="N115" s="360" t="s">
        <v>88</v>
      </c>
    </row>
    <row r="116" spans="1:14" s="262" customFormat="1" ht="22.5" customHeight="1">
      <c r="A116" s="28" t="s">
        <v>213</v>
      </c>
      <c r="B116" s="154" t="s">
        <v>472</v>
      </c>
      <c r="C116" s="360" t="s">
        <v>106</v>
      </c>
      <c r="D116" s="360"/>
      <c r="E116" s="31"/>
      <c r="F116" s="360"/>
      <c r="G116" s="33"/>
      <c r="H116" s="33"/>
      <c r="I116" s="357"/>
      <c r="J116" s="33"/>
      <c r="K116" s="357"/>
      <c r="L116" s="34">
        <f t="shared" si="13"/>
        <v>0</v>
      </c>
      <c r="M116" s="491">
        <f t="shared" si="14"/>
        <v>0</v>
      </c>
      <c r="N116" s="360" t="s">
        <v>88</v>
      </c>
    </row>
    <row r="117" spans="1:14" s="262" customFormat="1" ht="22.5" customHeight="1">
      <c r="A117" s="28" t="s">
        <v>213</v>
      </c>
      <c r="B117" s="154" t="s">
        <v>450</v>
      </c>
      <c r="C117" s="360" t="s">
        <v>106</v>
      </c>
      <c r="D117" s="360"/>
      <c r="E117" s="31"/>
      <c r="F117" s="360"/>
      <c r="G117" s="33"/>
      <c r="H117" s="33"/>
      <c r="I117" s="357"/>
      <c r="J117" s="33"/>
      <c r="K117" s="357"/>
      <c r="L117" s="34">
        <f t="shared" si="13"/>
        <v>0</v>
      </c>
      <c r="M117" s="491">
        <f t="shared" si="14"/>
        <v>0</v>
      </c>
      <c r="N117" s="360" t="s">
        <v>88</v>
      </c>
    </row>
    <row r="118" spans="1:14" s="262" customFormat="1" ht="22.5" customHeight="1">
      <c r="A118" s="28" t="s">
        <v>213</v>
      </c>
      <c r="B118" s="154" t="s">
        <v>473</v>
      </c>
      <c r="C118" s="360" t="s">
        <v>106</v>
      </c>
      <c r="D118" s="360"/>
      <c r="E118" s="31"/>
      <c r="F118" s="360"/>
      <c r="G118" s="33"/>
      <c r="H118" s="33"/>
      <c r="I118" s="357"/>
      <c r="J118" s="33"/>
      <c r="K118" s="357"/>
      <c r="L118" s="34">
        <f t="shared" si="13"/>
        <v>0</v>
      </c>
      <c r="M118" s="491">
        <f t="shared" si="14"/>
        <v>0</v>
      </c>
      <c r="N118" s="360" t="s">
        <v>88</v>
      </c>
    </row>
    <row r="119" spans="1:14" s="262" customFormat="1" ht="22.5" customHeight="1">
      <c r="A119" s="28" t="s">
        <v>213</v>
      </c>
      <c r="B119" s="154" t="s">
        <v>452</v>
      </c>
      <c r="C119" s="360" t="s">
        <v>106</v>
      </c>
      <c r="D119" s="360"/>
      <c r="E119" s="31"/>
      <c r="F119" s="360"/>
      <c r="G119" s="33"/>
      <c r="H119" s="33"/>
      <c r="I119" s="357"/>
      <c r="J119" s="33"/>
      <c r="K119" s="357"/>
      <c r="L119" s="34">
        <f t="shared" si="13"/>
        <v>0</v>
      </c>
      <c r="M119" s="491">
        <f t="shared" si="14"/>
        <v>0</v>
      </c>
      <c r="N119" s="360" t="s">
        <v>88</v>
      </c>
    </row>
    <row r="120" spans="1:14" s="262" customFormat="1" ht="22.5" customHeight="1">
      <c r="A120" s="28" t="s">
        <v>213</v>
      </c>
      <c r="B120" s="154" t="s">
        <v>474</v>
      </c>
      <c r="C120" s="360" t="s">
        <v>106</v>
      </c>
      <c r="D120" s="360"/>
      <c r="E120" s="31"/>
      <c r="F120" s="360"/>
      <c r="G120" s="33"/>
      <c r="H120" s="33"/>
      <c r="I120" s="357"/>
      <c r="J120" s="33"/>
      <c r="K120" s="357"/>
      <c r="L120" s="34">
        <f t="shared" si="13"/>
        <v>0</v>
      </c>
      <c r="M120" s="491">
        <f t="shared" si="14"/>
        <v>0</v>
      </c>
      <c r="N120" s="360" t="s">
        <v>88</v>
      </c>
    </row>
    <row r="121" spans="1:14" s="262" customFormat="1" ht="22.5" customHeight="1">
      <c r="A121" s="28" t="s">
        <v>213</v>
      </c>
      <c r="B121" s="154" t="s">
        <v>475</v>
      </c>
      <c r="C121" s="360" t="s">
        <v>106</v>
      </c>
      <c r="D121" s="360"/>
      <c r="E121" s="31"/>
      <c r="F121" s="360"/>
      <c r="G121" s="33"/>
      <c r="H121" s="33"/>
      <c r="I121" s="357"/>
      <c r="J121" s="33"/>
      <c r="K121" s="357"/>
      <c r="L121" s="34">
        <f t="shared" si="13"/>
        <v>0</v>
      </c>
      <c r="M121" s="491">
        <f t="shared" si="14"/>
        <v>0</v>
      </c>
      <c r="N121" s="360" t="s">
        <v>88</v>
      </c>
    </row>
    <row r="122" spans="1:14" s="262" customFormat="1" ht="22.5" customHeight="1">
      <c r="A122" s="28" t="s">
        <v>213</v>
      </c>
      <c r="B122" s="154" t="s">
        <v>476</v>
      </c>
      <c r="C122" s="360" t="s">
        <v>106</v>
      </c>
      <c r="D122" s="360"/>
      <c r="E122" s="31"/>
      <c r="F122" s="360"/>
      <c r="G122" s="33"/>
      <c r="H122" s="33"/>
      <c r="I122" s="357"/>
      <c r="J122" s="33"/>
      <c r="K122" s="357"/>
      <c r="L122" s="34">
        <f t="shared" si="13"/>
        <v>0</v>
      </c>
      <c r="M122" s="491">
        <f t="shared" si="14"/>
        <v>0</v>
      </c>
      <c r="N122" s="360" t="s">
        <v>88</v>
      </c>
    </row>
    <row r="123" spans="1:14" s="262" customFormat="1" ht="22.5" customHeight="1">
      <c r="A123" s="28" t="s">
        <v>213</v>
      </c>
      <c r="B123" s="154" t="s">
        <v>447</v>
      </c>
      <c r="C123" s="360" t="s">
        <v>106</v>
      </c>
      <c r="D123" s="360"/>
      <c r="E123" s="31"/>
      <c r="F123" s="360"/>
      <c r="G123" s="33"/>
      <c r="H123" s="33"/>
      <c r="I123" s="357"/>
      <c r="J123" s="33"/>
      <c r="K123" s="357"/>
      <c r="L123" s="34">
        <f t="shared" si="13"/>
        <v>0</v>
      </c>
      <c r="M123" s="491">
        <f t="shared" si="14"/>
        <v>0</v>
      </c>
      <c r="N123" s="360" t="s">
        <v>88</v>
      </c>
    </row>
    <row r="124" spans="1:14" s="262" customFormat="1" ht="22.5" customHeight="1">
      <c r="A124" s="28"/>
      <c r="B124" s="154"/>
      <c r="C124" s="360"/>
      <c r="D124" s="360"/>
      <c r="E124" s="31"/>
      <c r="F124" s="360"/>
      <c r="G124" s="33"/>
      <c r="H124" s="33"/>
      <c r="I124" s="357"/>
      <c r="J124" s="33"/>
      <c r="K124" s="357"/>
      <c r="L124" s="34"/>
      <c r="M124" s="491"/>
      <c r="N124" s="360"/>
    </row>
    <row r="125" spans="1:14" s="262" customFormat="1" ht="22.5" customHeight="1">
      <c r="A125" s="28"/>
      <c r="B125" s="154"/>
      <c r="C125" s="360"/>
      <c r="D125" s="360"/>
      <c r="E125" s="31"/>
      <c r="F125" s="360"/>
      <c r="G125" s="33"/>
      <c r="H125" s="33"/>
      <c r="I125" s="357"/>
      <c r="J125" s="33"/>
      <c r="K125" s="357"/>
      <c r="L125" s="34"/>
      <c r="M125" s="491"/>
      <c r="N125" s="360"/>
    </row>
    <row r="126" spans="1:14" s="262" customFormat="1" ht="22.5" customHeight="1">
      <c r="A126" s="28"/>
      <c r="B126" s="154"/>
      <c r="C126" s="360"/>
      <c r="D126" s="360"/>
      <c r="E126" s="31"/>
      <c r="F126" s="360"/>
      <c r="G126" s="33"/>
      <c r="H126" s="33"/>
      <c r="I126" s="357"/>
      <c r="J126" s="33"/>
      <c r="K126" s="357"/>
      <c r="L126" s="34"/>
      <c r="M126" s="491"/>
      <c r="N126" s="360"/>
    </row>
    <row r="127" spans="1:14" s="262" customFormat="1" ht="22.5" customHeight="1">
      <c r="A127" s="28"/>
      <c r="B127" s="154"/>
      <c r="C127" s="360"/>
      <c r="D127" s="360"/>
      <c r="E127" s="31"/>
      <c r="F127" s="360"/>
      <c r="G127" s="33"/>
      <c r="H127" s="33"/>
      <c r="I127" s="357"/>
      <c r="J127" s="33"/>
      <c r="K127" s="357"/>
      <c r="L127" s="34"/>
      <c r="M127" s="491"/>
      <c r="N127" s="360"/>
    </row>
    <row r="128" spans="1:14" s="262" customFormat="1" ht="22.5" customHeight="1">
      <c r="A128" s="28"/>
      <c r="B128" s="154"/>
      <c r="C128" s="360"/>
      <c r="D128" s="360"/>
      <c r="E128" s="31"/>
      <c r="F128" s="360"/>
      <c r="G128" s="33"/>
      <c r="H128" s="33"/>
      <c r="I128" s="357"/>
      <c r="J128" s="33"/>
      <c r="K128" s="357"/>
      <c r="L128" s="34"/>
      <c r="M128" s="491"/>
      <c r="N128" s="360"/>
    </row>
    <row r="129" spans="1:15" s="262" customFormat="1" ht="22.5" customHeight="1">
      <c r="A129" s="28"/>
      <c r="B129" s="154"/>
      <c r="C129" s="360"/>
      <c r="D129" s="360"/>
      <c r="E129" s="31"/>
      <c r="F129" s="360"/>
      <c r="G129" s="33"/>
      <c r="H129" s="33"/>
      <c r="I129" s="357"/>
      <c r="J129" s="33"/>
      <c r="K129" s="357"/>
      <c r="L129" s="34"/>
      <c r="M129" s="491"/>
      <c r="N129" s="360"/>
    </row>
    <row r="130" spans="1:15" s="262" customFormat="1" ht="22.5" customHeight="1">
      <c r="A130" s="28"/>
      <c r="B130" s="154"/>
      <c r="C130" s="360"/>
      <c r="D130" s="360"/>
      <c r="E130" s="31"/>
      <c r="F130" s="360"/>
      <c r="G130" s="33"/>
      <c r="H130" s="33"/>
      <c r="I130" s="357"/>
      <c r="J130" s="33"/>
      <c r="K130" s="357"/>
      <c r="L130" s="34"/>
      <c r="M130" s="491"/>
      <c r="N130" s="360"/>
    </row>
    <row r="131" spans="1:15" ht="22.5" customHeight="1">
      <c r="A131" s="83"/>
      <c r="C131" s="30"/>
      <c r="I131" s="155"/>
    </row>
    <row r="132" spans="1:15" ht="22.5" customHeight="1">
      <c r="A132" s="83"/>
      <c r="C132" s="30"/>
      <c r="I132" s="155"/>
    </row>
    <row r="133" spans="1:15" ht="22.5" customHeight="1">
      <c r="A133" s="83"/>
      <c r="C133" s="30"/>
      <c r="I133" s="155"/>
    </row>
    <row r="134" spans="1:15" ht="22.5" customHeight="1">
      <c r="A134" s="83"/>
      <c r="C134" s="30"/>
      <c r="I134" s="155"/>
    </row>
    <row r="135" spans="1:15" ht="22.5" customHeight="1">
      <c r="A135" s="83"/>
      <c r="C135" s="30"/>
      <c r="I135" s="155"/>
    </row>
    <row r="136" spans="1:15" s="501" customFormat="1" ht="22.5" customHeight="1">
      <c r="A136" s="638" t="s">
        <v>500</v>
      </c>
      <c r="B136" s="503"/>
      <c r="C136" s="498"/>
      <c r="D136" s="499"/>
      <c r="E136" s="500"/>
      <c r="F136" s="499"/>
      <c r="G136" s="500"/>
      <c r="H136" s="499"/>
      <c r="I136" s="357"/>
      <c r="J136" s="499"/>
      <c r="K136" s="500"/>
      <c r="L136" s="357"/>
      <c r="M136" s="357"/>
      <c r="N136" s="498"/>
    </row>
    <row r="137" spans="1:15" s="501" customFormat="1" ht="22.5" customHeight="1">
      <c r="A137" s="497" t="s">
        <v>492</v>
      </c>
      <c r="B137" s="497" t="s">
        <v>501</v>
      </c>
      <c r="C137" s="498" t="s">
        <v>228</v>
      </c>
      <c r="D137" s="499">
        <v>1136</v>
      </c>
      <c r="E137" s="500">
        <f>16370+12420</f>
        <v>28790</v>
      </c>
      <c r="F137" s="499">
        <v>1258</v>
      </c>
      <c r="G137" s="500">
        <v>25780</v>
      </c>
      <c r="H137" s="499"/>
      <c r="I137" s="357"/>
      <c r="J137" s="499"/>
      <c r="K137" s="500"/>
      <c r="L137" s="357">
        <f>MIN(E137,N137,G137,I137)</f>
        <v>25780</v>
      </c>
      <c r="M137" s="357">
        <f>L137</f>
        <v>25780</v>
      </c>
      <c r="N137" s="498"/>
    </row>
    <row r="138" spans="1:15" s="602" customFormat="1" ht="24" customHeight="1">
      <c r="A138" s="502" t="s">
        <v>502</v>
      </c>
      <c r="B138" s="502" t="s">
        <v>503</v>
      </c>
      <c r="C138" s="498" t="s">
        <v>228</v>
      </c>
      <c r="D138" s="499"/>
      <c r="E138" s="500"/>
      <c r="F138" s="499"/>
      <c r="G138" s="500"/>
      <c r="H138" s="34"/>
      <c r="I138" s="34">
        <v>1299599</v>
      </c>
      <c r="J138" s="34"/>
      <c r="K138" s="34">
        <v>1468533</v>
      </c>
      <c r="L138" s="357">
        <f>MIN(N138,G138,I138,K138)</f>
        <v>1299599</v>
      </c>
      <c r="M138" s="357">
        <f>L138</f>
        <v>1299599</v>
      </c>
      <c r="N138" s="34"/>
      <c r="O138" s="505"/>
    </row>
    <row r="139" spans="1:15" s="602" customFormat="1" ht="22.5" customHeight="1">
      <c r="A139" s="501" t="s">
        <v>213</v>
      </c>
      <c r="B139" s="154" t="s">
        <v>471</v>
      </c>
      <c r="C139" s="602" t="s">
        <v>106</v>
      </c>
      <c r="E139" s="639"/>
      <c r="G139" s="500"/>
      <c r="H139" s="500"/>
      <c r="I139" s="357"/>
      <c r="J139" s="500"/>
      <c r="K139" s="357"/>
      <c r="L139" s="34">
        <f t="shared" ref="L139:L146" si="15">MIN(E139,G139,I139,K139)</f>
        <v>0</v>
      </c>
      <c r="M139" s="491">
        <f t="shared" ref="M139:M146" si="16">L139</f>
        <v>0</v>
      </c>
      <c r="N139" s="602" t="s">
        <v>88</v>
      </c>
    </row>
    <row r="140" spans="1:15" s="602" customFormat="1" ht="22.5" customHeight="1">
      <c r="A140" s="501" t="s">
        <v>213</v>
      </c>
      <c r="B140" s="154" t="s">
        <v>504</v>
      </c>
      <c r="C140" s="602" t="s">
        <v>106</v>
      </c>
      <c r="E140" s="639"/>
      <c r="G140" s="500"/>
      <c r="H140" s="500"/>
      <c r="I140" s="357"/>
      <c r="J140" s="500"/>
      <c r="K140" s="357"/>
      <c r="L140" s="34">
        <f t="shared" si="15"/>
        <v>0</v>
      </c>
      <c r="M140" s="491">
        <f t="shared" si="16"/>
        <v>0</v>
      </c>
      <c r="N140" s="602" t="s">
        <v>88</v>
      </c>
    </row>
    <row r="141" spans="1:15" s="602" customFormat="1" ht="22.5" customHeight="1">
      <c r="A141" s="501" t="s">
        <v>213</v>
      </c>
      <c r="B141" s="154" t="s">
        <v>472</v>
      </c>
      <c r="C141" s="602" t="s">
        <v>106</v>
      </c>
      <c r="E141" s="639"/>
      <c r="G141" s="500"/>
      <c r="H141" s="500"/>
      <c r="I141" s="357"/>
      <c r="J141" s="500"/>
      <c r="K141" s="357"/>
      <c r="L141" s="34">
        <f t="shared" si="15"/>
        <v>0</v>
      </c>
      <c r="M141" s="491">
        <f t="shared" si="16"/>
        <v>0</v>
      </c>
      <c r="N141" s="602" t="s">
        <v>88</v>
      </c>
    </row>
    <row r="142" spans="1:15" s="602" customFormat="1" ht="22.5" customHeight="1">
      <c r="A142" s="501" t="s">
        <v>213</v>
      </c>
      <c r="B142" s="154" t="s">
        <v>450</v>
      </c>
      <c r="C142" s="602" t="s">
        <v>106</v>
      </c>
      <c r="E142" s="639"/>
      <c r="G142" s="500"/>
      <c r="H142" s="500"/>
      <c r="I142" s="357"/>
      <c r="J142" s="500"/>
      <c r="K142" s="357"/>
      <c r="L142" s="34">
        <f t="shared" si="15"/>
        <v>0</v>
      </c>
      <c r="M142" s="491">
        <f t="shared" si="16"/>
        <v>0</v>
      </c>
      <c r="N142" s="602" t="s">
        <v>88</v>
      </c>
    </row>
    <row r="143" spans="1:15" s="602" customFormat="1" ht="22.5" customHeight="1">
      <c r="A143" s="502" t="s">
        <v>505</v>
      </c>
      <c r="B143" s="502" t="s">
        <v>503</v>
      </c>
      <c r="C143" s="498" t="s">
        <v>228</v>
      </c>
      <c r="E143" s="639"/>
      <c r="G143" s="500"/>
      <c r="H143" s="500"/>
      <c r="I143" s="357"/>
      <c r="J143" s="500"/>
      <c r="K143" s="357"/>
      <c r="L143" s="34">
        <f t="shared" si="15"/>
        <v>0</v>
      </c>
      <c r="M143" s="491">
        <f t="shared" si="16"/>
        <v>0</v>
      </c>
      <c r="N143" s="602" t="s">
        <v>88</v>
      </c>
    </row>
    <row r="144" spans="1:15" s="501" customFormat="1" ht="22.5" customHeight="1">
      <c r="A144" s="502" t="s">
        <v>506</v>
      </c>
      <c r="B144" s="503" t="s">
        <v>424</v>
      </c>
      <c r="C144" s="602" t="s">
        <v>106</v>
      </c>
      <c r="D144" s="499"/>
      <c r="E144" s="500"/>
      <c r="F144" s="499"/>
      <c r="G144" s="500"/>
      <c r="H144" s="499"/>
      <c r="I144" s="357"/>
      <c r="J144" s="499"/>
      <c r="K144" s="500"/>
      <c r="L144" s="34">
        <f t="shared" si="15"/>
        <v>0</v>
      </c>
      <c r="M144" s="491">
        <f t="shared" si="16"/>
        <v>0</v>
      </c>
      <c r="N144" s="498"/>
    </row>
    <row r="145" spans="1:14" s="501" customFormat="1" ht="22.5" customHeight="1">
      <c r="A145" s="502" t="s">
        <v>506</v>
      </c>
      <c r="B145" s="503" t="s">
        <v>425</v>
      </c>
      <c r="C145" s="602" t="s">
        <v>106</v>
      </c>
      <c r="D145" s="499"/>
      <c r="E145" s="500"/>
      <c r="F145" s="499"/>
      <c r="G145" s="500"/>
      <c r="H145" s="499"/>
      <c r="I145" s="357"/>
      <c r="J145" s="499"/>
      <c r="K145" s="500"/>
      <c r="L145" s="34">
        <f t="shared" si="15"/>
        <v>0</v>
      </c>
      <c r="M145" s="491">
        <f t="shared" si="16"/>
        <v>0</v>
      </c>
      <c r="N145" s="498"/>
    </row>
    <row r="146" spans="1:14" s="501" customFormat="1" ht="22.5" customHeight="1">
      <c r="A146" s="502" t="s">
        <v>507</v>
      </c>
      <c r="B146" s="503" t="s">
        <v>508</v>
      </c>
      <c r="C146" s="498" t="s">
        <v>228</v>
      </c>
      <c r="D146" s="499"/>
      <c r="E146" s="500"/>
      <c r="F146" s="499"/>
      <c r="G146" s="500"/>
      <c r="H146" s="499"/>
      <c r="I146" s="357">
        <v>1108000</v>
      </c>
      <c r="J146" s="499"/>
      <c r="K146" s="357">
        <v>1344400</v>
      </c>
      <c r="L146" s="34">
        <f t="shared" si="15"/>
        <v>1108000</v>
      </c>
      <c r="M146" s="491">
        <f t="shared" si="16"/>
        <v>1108000</v>
      </c>
      <c r="N146" s="498"/>
    </row>
    <row r="147" spans="1:14" s="501" customFormat="1" ht="22.5" customHeight="1">
      <c r="A147" s="502"/>
      <c r="B147" s="503"/>
      <c r="C147" s="498"/>
      <c r="D147" s="499"/>
      <c r="E147" s="500"/>
      <c r="F147" s="499"/>
      <c r="G147" s="500"/>
      <c r="H147" s="499"/>
      <c r="I147" s="357"/>
      <c r="J147" s="499"/>
      <c r="K147" s="500"/>
      <c r="L147" s="357"/>
      <c r="M147" s="357"/>
      <c r="N147" s="498"/>
    </row>
    <row r="148" spans="1:14" s="501" customFormat="1" ht="22.5" customHeight="1">
      <c r="A148" s="502"/>
      <c r="B148" s="503"/>
      <c r="C148" s="498"/>
      <c r="D148" s="499"/>
      <c r="E148" s="500"/>
      <c r="F148" s="499"/>
      <c r="G148" s="500"/>
      <c r="H148" s="499"/>
      <c r="I148" s="357"/>
      <c r="J148" s="499"/>
      <c r="K148" s="500"/>
      <c r="L148" s="357"/>
      <c r="M148" s="357"/>
      <c r="N148" s="498"/>
    </row>
    <row r="149" spans="1:14" s="501" customFormat="1" ht="22.5" customHeight="1">
      <c r="A149" s="502"/>
      <c r="B149" s="503"/>
      <c r="C149" s="498"/>
      <c r="D149" s="499"/>
      <c r="E149" s="500"/>
      <c r="F149" s="499"/>
      <c r="G149" s="500"/>
      <c r="H149" s="499"/>
      <c r="I149" s="357"/>
      <c r="J149" s="499"/>
      <c r="K149" s="500"/>
      <c r="L149" s="357"/>
      <c r="M149" s="357"/>
      <c r="N149" s="498"/>
    </row>
    <row r="150" spans="1:14" s="501" customFormat="1" ht="22.5" customHeight="1">
      <c r="A150" s="502"/>
      <c r="B150" s="503"/>
      <c r="C150" s="498"/>
      <c r="D150" s="499"/>
      <c r="E150" s="500"/>
      <c r="F150" s="499"/>
      <c r="G150" s="500"/>
      <c r="H150" s="499"/>
      <c r="I150" s="357"/>
      <c r="J150" s="499"/>
      <c r="K150" s="500"/>
      <c r="L150" s="357"/>
      <c r="M150" s="357"/>
      <c r="N150" s="498"/>
    </row>
    <row r="151" spans="1:14" s="501" customFormat="1" ht="22.5" customHeight="1">
      <c r="A151" s="502"/>
      <c r="B151" s="503"/>
      <c r="C151" s="498"/>
      <c r="D151" s="499"/>
      <c r="E151" s="500"/>
      <c r="F151" s="499"/>
      <c r="G151" s="500"/>
      <c r="H151" s="499"/>
      <c r="I151" s="357"/>
      <c r="J151" s="499"/>
      <c r="K151" s="500"/>
      <c r="L151" s="357"/>
      <c r="M151" s="357"/>
      <c r="N151" s="498"/>
    </row>
    <row r="152" spans="1:14" s="501" customFormat="1" ht="22.5" customHeight="1">
      <c r="A152" s="502"/>
      <c r="B152" s="503"/>
      <c r="C152" s="498"/>
      <c r="D152" s="499"/>
      <c r="E152" s="500"/>
      <c r="F152" s="499"/>
      <c r="G152" s="500"/>
      <c r="H152" s="499"/>
      <c r="I152" s="357"/>
      <c r="J152" s="499"/>
      <c r="K152" s="500"/>
      <c r="L152" s="357"/>
      <c r="M152" s="357"/>
      <c r="N152" s="498"/>
    </row>
    <row r="153" spans="1:14" s="501" customFormat="1" ht="22.5" customHeight="1">
      <c r="A153" s="502"/>
      <c r="B153" s="503"/>
      <c r="C153" s="498"/>
      <c r="D153" s="499"/>
      <c r="E153" s="500"/>
      <c r="F153" s="499"/>
      <c r="G153" s="500"/>
      <c r="H153" s="499"/>
      <c r="I153" s="357"/>
      <c r="J153" s="499"/>
      <c r="K153" s="500"/>
      <c r="L153" s="357"/>
      <c r="M153" s="357"/>
      <c r="N153" s="498"/>
    </row>
    <row r="154" spans="1:14" ht="22.5" customHeight="1">
      <c r="A154" s="81" t="s">
        <v>158</v>
      </c>
      <c r="I154" s="357"/>
    </row>
    <row r="155" spans="1:14" s="628" customFormat="1" ht="22.5" customHeight="1">
      <c r="A155" s="575" t="s">
        <v>133</v>
      </c>
      <c r="B155" s="622"/>
      <c r="C155" s="623" t="s">
        <v>159</v>
      </c>
      <c r="D155" s="593" t="s">
        <v>131</v>
      </c>
      <c r="E155" s="160">
        <v>-360</v>
      </c>
      <c r="F155" s="575">
        <v>1561</v>
      </c>
      <c r="G155" s="160">
        <v>-320</v>
      </c>
      <c r="H155" s="160"/>
      <c r="I155" s="624"/>
      <c r="J155" s="623"/>
      <c r="K155" s="625"/>
      <c r="L155" s="626">
        <f t="shared" ref="L155:L161" si="17">MIN(E155,G155,I155,K155)</f>
        <v>-360</v>
      </c>
      <c r="M155" s="626">
        <f t="shared" ref="M155:M161" si="18">L155</f>
        <v>-360</v>
      </c>
      <c r="N155" s="627"/>
    </row>
    <row r="156" spans="1:14" s="628" customFormat="1" ht="22.5" customHeight="1">
      <c r="A156" s="575" t="s">
        <v>107</v>
      </c>
      <c r="B156" s="622"/>
      <c r="C156" s="623" t="s">
        <v>159</v>
      </c>
      <c r="D156" s="593" t="s">
        <v>135</v>
      </c>
      <c r="E156" s="160">
        <v>-7200</v>
      </c>
      <c r="F156" s="575">
        <v>1561</v>
      </c>
      <c r="G156" s="160">
        <v>-4600</v>
      </c>
      <c r="H156" s="160"/>
      <c r="I156" s="624"/>
      <c r="J156" s="623"/>
      <c r="K156" s="625"/>
      <c r="L156" s="626">
        <f t="shared" si="17"/>
        <v>-7200</v>
      </c>
      <c r="M156" s="626">
        <f t="shared" si="18"/>
        <v>-7200</v>
      </c>
      <c r="N156" s="627"/>
    </row>
    <row r="157" spans="1:14" s="501" customFormat="1" ht="21.6" customHeight="1">
      <c r="A157" s="525" t="s">
        <v>512</v>
      </c>
      <c r="B157" s="564" t="s">
        <v>485</v>
      </c>
      <c r="C157" s="499" t="s">
        <v>228</v>
      </c>
      <c r="D157" s="501">
        <v>1139</v>
      </c>
      <c r="E157" s="357">
        <v>280</v>
      </c>
      <c r="F157" s="499">
        <v>1258</v>
      </c>
      <c r="G157" s="357">
        <v>320</v>
      </c>
      <c r="H157" s="499"/>
      <c r="I157" s="357"/>
      <c r="J157" s="499"/>
      <c r="K157" s="500"/>
      <c r="L157" s="34">
        <f t="shared" si="17"/>
        <v>280</v>
      </c>
      <c r="M157" s="34">
        <f t="shared" si="18"/>
        <v>280</v>
      </c>
      <c r="N157" s="498"/>
    </row>
    <row r="158" spans="1:14" s="501" customFormat="1" ht="21.6" customHeight="1">
      <c r="A158" s="525" t="s">
        <v>519</v>
      </c>
      <c r="B158" s="531" t="s">
        <v>515</v>
      </c>
      <c r="C158" s="499" t="s">
        <v>228</v>
      </c>
      <c r="E158" s="357"/>
      <c r="F158" s="499">
        <v>1258</v>
      </c>
      <c r="G158" s="357">
        <v>3040</v>
      </c>
      <c r="H158" s="499"/>
      <c r="I158" s="357"/>
      <c r="J158" s="499"/>
      <c r="K158" s="500"/>
      <c r="L158" s="34">
        <f t="shared" si="17"/>
        <v>3040</v>
      </c>
      <c r="M158" s="34">
        <f t="shared" si="18"/>
        <v>3040</v>
      </c>
      <c r="N158" s="498"/>
    </row>
    <row r="159" spans="1:14" s="501" customFormat="1" ht="21.6" customHeight="1">
      <c r="A159" s="533" t="s">
        <v>516</v>
      </c>
      <c r="B159" s="479" t="s">
        <v>485</v>
      </c>
      <c r="C159" s="499" t="s">
        <v>228</v>
      </c>
      <c r="D159" s="501">
        <v>1139</v>
      </c>
      <c r="E159" s="357">
        <v>130</v>
      </c>
      <c r="F159" s="499">
        <v>1258</v>
      </c>
      <c r="G159" s="357">
        <v>280</v>
      </c>
      <c r="H159" s="499"/>
      <c r="I159" s="357"/>
      <c r="J159" s="499"/>
      <c r="K159" s="500"/>
      <c r="L159" s="34">
        <f t="shared" si="17"/>
        <v>130</v>
      </c>
      <c r="M159" s="34">
        <f t="shared" si="18"/>
        <v>130</v>
      </c>
      <c r="N159" s="498"/>
    </row>
    <row r="160" spans="1:14" s="501" customFormat="1" ht="21.6" customHeight="1">
      <c r="A160" s="533" t="s">
        <v>520</v>
      </c>
      <c r="B160" s="479" t="s">
        <v>545</v>
      </c>
      <c r="C160" s="499" t="s">
        <v>228</v>
      </c>
      <c r="E160" s="357"/>
      <c r="F160" s="499">
        <v>1257</v>
      </c>
      <c r="G160" s="357">
        <v>470</v>
      </c>
      <c r="H160" s="499"/>
      <c r="I160" s="357"/>
      <c r="J160" s="499"/>
      <c r="K160" s="500"/>
      <c r="L160" s="34">
        <f t="shared" si="17"/>
        <v>470</v>
      </c>
      <c r="M160" s="34">
        <f t="shared" si="18"/>
        <v>470</v>
      </c>
      <c r="N160" s="498"/>
    </row>
    <row r="161" spans="1:16" s="501" customFormat="1" ht="21.6" customHeight="1">
      <c r="A161" s="533" t="s">
        <v>521</v>
      </c>
      <c r="B161" s="479" t="s">
        <v>543</v>
      </c>
      <c r="C161" s="499" t="s">
        <v>228</v>
      </c>
      <c r="D161" s="501">
        <v>1139</v>
      </c>
      <c r="E161" s="357">
        <v>930</v>
      </c>
      <c r="F161" s="499">
        <v>1258</v>
      </c>
      <c r="G161" s="357">
        <v>1080</v>
      </c>
      <c r="H161" s="499"/>
      <c r="I161" s="357"/>
      <c r="J161" s="499"/>
      <c r="K161" s="500"/>
      <c r="L161" s="34">
        <f t="shared" si="17"/>
        <v>930</v>
      </c>
      <c r="M161" s="34">
        <f t="shared" si="18"/>
        <v>930</v>
      </c>
      <c r="N161" s="498"/>
    </row>
    <row r="162" spans="1:16" ht="22.5" customHeight="1">
      <c r="A162" s="282"/>
      <c r="C162" s="356"/>
      <c r="E162" s="31"/>
      <c r="I162" s="162"/>
      <c r="L162" s="148"/>
      <c r="M162" s="148"/>
    </row>
    <row r="163" spans="1:16" ht="22.5" customHeight="1">
      <c r="A163" s="282"/>
      <c r="C163" s="356"/>
      <c r="E163" s="31"/>
      <c r="I163" s="162"/>
      <c r="L163" s="148"/>
      <c r="M163" s="148"/>
    </row>
    <row r="164" spans="1:16" ht="22.5" customHeight="1">
      <c r="A164" s="282"/>
      <c r="C164" s="280"/>
      <c r="E164" s="283"/>
      <c r="G164" s="283"/>
      <c r="I164" s="155"/>
      <c r="L164" s="148"/>
      <c r="M164" s="148"/>
    </row>
    <row r="165" spans="1:16" ht="22.5" customHeight="1">
      <c r="A165" s="282"/>
      <c r="C165" s="280"/>
      <c r="I165" s="155"/>
      <c r="L165" s="148"/>
      <c r="M165" s="148"/>
    </row>
    <row r="166" spans="1:16" s="262" customFormat="1" ht="21.95" customHeight="1">
      <c r="A166" s="333"/>
      <c r="B166" s="29"/>
      <c r="C166" s="334"/>
      <c r="D166" s="32"/>
      <c r="E166" s="31"/>
      <c r="F166" s="268"/>
      <c r="G166" s="33"/>
      <c r="H166" s="32"/>
      <c r="I166" s="155"/>
      <c r="J166" s="32"/>
      <c r="K166" s="155"/>
      <c r="L166" s="34"/>
      <c r="M166" s="34"/>
      <c r="N166" s="34"/>
      <c r="O166" s="34"/>
      <c r="P166" s="228"/>
    </row>
    <row r="167" spans="1:16" s="150" customFormat="1" ht="22.5" customHeight="1">
      <c r="A167" s="142"/>
      <c r="B167" s="142"/>
      <c r="C167" s="143"/>
      <c r="D167" s="144"/>
      <c r="E167" s="145"/>
      <c r="F167" s="144"/>
      <c r="G167" s="144"/>
      <c r="H167" s="144"/>
      <c r="I167" s="144"/>
      <c r="J167" s="146"/>
      <c r="K167" s="147"/>
      <c r="L167" s="148"/>
      <c r="M167" s="148"/>
      <c r="N167" s="149"/>
    </row>
  </sheetData>
  <mergeCells count="13">
    <mergeCell ref="A98:C98"/>
    <mergeCell ref="A79:C79"/>
    <mergeCell ref="D92:L92"/>
    <mergeCell ref="N1:N2"/>
    <mergeCell ref="M1:M2"/>
    <mergeCell ref="D1:E1"/>
    <mergeCell ref="F1:G1"/>
    <mergeCell ref="A1:A2"/>
    <mergeCell ref="B1:B2"/>
    <mergeCell ref="C1:C2"/>
    <mergeCell ref="H1:I1"/>
    <mergeCell ref="J1:K1"/>
    <mergeCell ref="L1:L2"/>
  </mergeCells>
  <phoneticPr fontId="4" type="noConversion"/>
  <printOptions gridLines="1"/>
  <pageMargins left="0.98425196850393704" right="0.47244094488188981" top="1.1811023622047245" bottom="0.59055118110236227" header="0.78740157480314965" footer="0.47244094488188981"/>
  <pageSetup paperSize="9" scale="96" orientation="landscape" r:id="rId1"/>
  <headerFooter alignWithMargins="0">
    <oddHeader>&amp;C&amp;"+,굵게"&amp;14&amp;A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C000"/>
  </sheetPr>
  <dimension ref="A1:EE57"/>
  <sheetViews>
    <sheetView view="pageBreakPreview" zoomScale="120" zoomScaleNormal="120" zoomScaleSheetLayoutView="120" workbookViewId="0">
      <pane xSplit="9" ySplit="3" topLeftCell="J40" activePane="bottomRight" state="frozen"/>
      <selection activeCell="S5" sqref="S5"/>
      <selection pane="topRight" activeCell="S5" sqref="S5"/>
      <selection pane="bottomLeft" activeCell="S5" sqref="S5"/>
      <selection pane="bottomRight" activeCell="X60" sqref="X60"/>
    </sheetView>
  </sheetViews>
  <sheetFormatPr defaultColWidth="11.42578125" defaultRowHeight="21.6" customHeight="1"/>
  <cols>
    <col min="1" max="1" width="6" style="38" customWidth="1"/>
    <col min="2" max="2" width="4.7109375" style="38" customWidth="1"/>
    <col min="3" max="3" width="2.42578125" style="38" customWidth="1"/>
    <col min="4" max="4" width="4.7109375" style="38" customWidth="1"/>
    <col min="5" max="5" width="2.42578125" style="38" customWidth="1"/>
    <col min="6" max="6" width="4.7109375" style="38" customWidth="1"/>
    <col min="7" max="7" width="4.5703125" style="38" customWidth="1"/>
    <col min="8" max="8" width="5.5703125" style="38" customWidth="1"/>
    <col min="9" max="9" width="14.28515625" style="38" customWidth="1"/>
    <col min="10" max="24" width="6.7109375" style="38" customWidth="1"/>
    <col min="25" max="119" width="11.42578125" style="38" customWidth="1"/>
    <col min="120" max="122" width="5" style="38" customWidth="1"/>
    <col min="123" max="16384" width="11.42578125" style="38"/>
  </cols>
  <sheetData>
    <row r="1" spans="1:135" ht="21.6" customHeight="1">
      <c r="A1" s="822" t="s">
        <v>16</v>
      </c>
      <c r="B1" s="823" t="s">
        <v>17</v>
      </c>
      <c r="C1" s="823"/>
      <c r="D1" s="823"/>
      <c r="E1" s="823"/>
      <c r="F1" s="823"/>
      <c r="G1" s="823"/>
      <c r="H1" s="822" t="s">
        <v>102</v>
      </c>
      <c r="I1" s="818" t="s">
        <v>18</v>
      </c>
      <c r="J1" s="818" t="s">
        <v>118</v>
      </c>
      <c r="K1" s="818"/>
      <c r="L1" s="818" t="s">
        <v>156</v>
      </c>
      <c r="M1" s="818"/>
      <c r="N1" s="342" t="s">
        <v>260</v>
      </c>
      <c r="O1" s="42" t="s">
        <v>163</v>
      </c>
      <c r="P1" s="823" t="s">
        <v>255</v>
      </c>
      <c r="Q1" s="823"/>
      <c r="R1" s="823"/>
      <c r="S1" s="823"/>
      <c r="T1" s="823"/>
      <c r="U1" s="823"/>
      <c r="V1" s="823" t="s">
        <v>270</v>
      </c>
      <c r="W1" s="823"/>
      <c r="X1" s="823"/>
    </row>
    <row r="2" spans="1:135" ht="21.6" customHeight="1">
      <c r="A2" s="822"/>
      <c r="B2" s="823"/>
      <c r="C2" s="823"/>
      <c r="D2" s="823"/>
      <c r="E2" s="823"/>
      <c r="F2" s="823"/>
      <c r="G2" s="823"/>
      <c r="H2" s="822"/>
      <c r="I2" s="818"/>
      <c r="J2" s="818" t="s">
        <v>47</v>
      </c>
      <c r="K2" s="818"/>
      <c r="L2" s="343" t="s">
        <v>103</v>
      </c>
      <c r="M2" s="343" t="s">
        <v>137</v>
      </c>
      <c r="N2" s="343" t="s">
        <v>261</v>
      </c>
      <c r="O2" s="342" t="s">
        <v>256</v>
      </c>
      <c r="P2" s="818" t="s">
        <v>263</v>
      </c>
      <c r="Q2" s="818"/>
      <c r="R2" s="818"/>
      <c r="S2" s="818"/>
      <c r="T2" s="818" t="s">
        <v>268</v>
      </c>
      <c r="U2" s="818"/>
      <c r="V2" s="342" t="s">
        <v>271</v>
      </c>
      <c r="W2" s="342" t="s">
        <v>273</v>
      </c>
      <c r="X2" s="342" t="s">
        <v>273</v>
      </c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</row>
    <row r="3" spans="1:135" ht="21.6" customHeight="1">
      <c r="A3" s="822"/>
      <c r="B3" s="823"/>
      <c r="C3" s="823"/>
      <c r="D3" s="823"/>
      <c r="E3" s="823"/>
      <c r="F3" s="823"/>
      <c r="G3" s="823"/>
      <c r="H3" s="822"/>
      <c r="I3" s="818"/>
      <c r="J3" s="342" t="s">
        <v>162</v>
      </c>
      <c r="K3" s="342" t="s">
        <v>72</v>
      </c>
      <c r="L3" s="343" t="s">
        <v>427</v>
      </c>
      <c r="M3" s="127" t="s">
        <v>443</v>
      </c>
      <c r="N3" s="127"/>
      <c r="O3" s="39" t="s">
        <v>124</v>
      </c>
      <c r="P3" s="39" t="s">
        <v>266</v>
      </c>
      <c r="Q3" s="39" t="s">
        <v>265</v>
      </c>
      <c r="R3" s="39" t="s">
        <v>267</v>
      </c>
      <c r="S3" s="39" t="s">
        <v>264</v>
      </c>
      <c r="T3" s="39" t="s">
        <v>264</v>
      </c>
      <c r="U3" s="39" t="s">
        <v>269</v>
      </c>
      <c r="V3" s="39" t="s">
        <v>274</v>
      </c>
      <c r="W3" s="39" t="s">
        <v>272</v>
      </c>
      <c r="X3" s="39" t="s">
        <v>275</v>
      </c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</row>
    <row r="4" spans="1:135" ht="21.6" customHeight="1">
      <c r="A4" s="818" t="s">
        <v>118</v>
      </c>
      <c r="B4" s="818"/>
      <c r="C4" s="818"/>
      <c r="D4" s="818"/>
      <c r="E4" s="818"/>
      <c r="F4" s="818"/>
      <c r="G4" s="348"/>
      <c r="H4" s="343"/>
      <c r="I4" s="348"/>
      <c r="J4" s="348"/>
      <c r="K4" s="348"/>
      <c r="L4" s="342"/>
      <c r="M4" s="342"/>
      <c r="N4" s="342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</row>
    <row r="5" spans="1:135" ht="21.6" customHeight="1">
      <c r="A5" s="42" t="s">
        <v>46</v>
      </c>
      <c r="B5" s="43">
        <v>1200</v>
      </c>
      <c r="C5" s="362" t="s">
        <v>75</v>
      </c>
      <c r="D5" s="44">
        <v>2500</v>
      </c>
      <c r="E5" s="362" t="s">
        <v>75</v>
      </c>
      <c r="F5" s="45">
        <v>2550</v>
      </c>
      <c r="G5" s="348">
        <v>1</v>
      </c>
      <c r="H5" s="46">
        <f t="shared" ref="H5:H10" si="0">ROUND((B5*D5*F5)/1000000000,2)</f>
        <v>7.65</v>
      </c>
      <c r="I5" s="348">
        <v>5</v>
      </c>
      <c r="J5" s="342"/>
      <c r="K5" s="342">
        <f>$G5*ESUM($I5)</f>
        <v>5</v>
      </c>
      <c r="L5" s="342"/>
      <c r="M5" s="342"/>
      <c r="N5" s="342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</row>
    <row r="6" spans="1:135" ht="21.6" customHeight="1">
      <c r="A6" s="42" t="s">
        <v>46</v>
      </c>
      <c r="B6" s="43">
        <v>1300</v>
      </c>
      <c r="C6" s="362" t="s">
        <v>75</v>
      </c>
      <c r="D6" s="44">
        <v>2500</v>
      </c>
      <c r="E6" s="362" t="s">
        <v>75</v>
      </c>
      <c r="F6" s="45">
        <v>2550</v>
      </c>
      <c r="G6" s="348">
        <v>1</v>
      </c>
      <c r="H6" s="46">
        <f t="shared" si="0"/>
        <v>8.2899999999999991</v>
      </c>
      <c r="I6" s="348">
        <v>1</v>
      </c>
      <c r="J6" s="342"/>
      <c r="K6" s="342">
        <f>$G6*ESUM($I6)</f>
        <v>1</v>
      </c>
      <c r="L6" s="342"/>
      <c r="M6" s="342"/>
      <c r="N6" s="342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</row>
    <row r="7" spans="1:135" ht="21.6" customHeight="1">
      <c r="A7" s="42" t="s">
        <v>46</v>
      </c>
      <c r="B7" s="43">
        <v>800</v>
      </c>
      <c r="C7" s="362" t="s">
        <v>75</v>
      </c>
      <c r="D7" s="44">
        <v>1600</v>
      </c>
      <c r="E7" s="362" t="s">
        <v>75</v>
      </c>
      <c r="F7" s="45">
        <v>2350</v>
      </c>
      <c r="G7" s="348">
        <v>1</v>
      </c>
      <c r="H7" s="46">
        <f t="shared" si="0"/>
        <v>3.01</v>
      </c>
      <c r="I7" s="348">
        <v>9</v>
      </c>
      <c r="J7" s="342">
        <f>$G7*ESUM($I7)</f>
        <v>9</v>
      </c>
      <c r="K7" s="342"/>
      <c r="L7" s="343"/>
      <c r="M7" s="343"/>
      <c r="N7" s="343"/>
      <c r="O7" s="343"/>
      <c r="P7" s="343"/>
      <c r="Q7" s="343"/>
      <c r="R7" s="343"/>
      <c r="S7" s="343"/>
      <c r="T7" s="343"/>
      <c r="U7" s="343"/>
      <c r="V7" s="343"/>
      <c r="W7" s="343"/>
      <c r="X7" s="343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</row>
    <row r="8" spans="1:135" ht="21.6" customHeight="1">
      <c r="A8" s="42" t="s">
        <v>46</v>
      </c>
      <c r="B8" s="43">
        <v>900</v>
      </c>
      <c r="C8" s="362" t="s">
        <v>75</v>
      </c>
      <c r="D8" s="44">
        <v>1600</v>
      </c>
      <c r="E8" s="362" t="s">
        <v>75</v>
      </c>
      <c r="F8" s="45">
        <v>2350</v>
      </c>
      <c r="G8" s="348">
        <v>1</v>
      </c>
      <c r="H8" s="46">
        <f t="shared" si="0"/>
        <v>3.38</v>
      </c>
      <c r="I8" s="348">
        <v>2</v>
      </c>
      <c r="J8" s="342">
        <f>$G8*ESUM($I8)</f>
        <v>2</v>
      </c>
      <c r="K8" s="342"/>
      <c r="L8" s="343"/>
      <c r="M8" s="343"/>
      <c r="N8" s="343"/>
      <c r="O8" s="343"/>
      <c r="P8" s="343"/>
      <c r="Q8" s="343"/>
      <c r="R8" s="343"/>
      <c r="S8" s="343"/>
      <c r="T8" s="343"/>
      <c r="U8" s="343"/>
      <c r="V8" s="343"/>
      <c r="W8" s="343"/>
      <c r="X8" s="343"/>
      <c r="Y8" s="344"/>
      <c r="Z8" s="344"/>
      <c r="AA8" s="344"/>
      <c r="AB8" s="344"/>
      <c r="AC8" s="344"/>
      <c r="AD8" s="344"/>
      <c r="AE8" s="344"/>
      <c r="AF8" s="344"/>
      <c r="AG8" s="344"/>
      <c r="AH8" s="344"/>
      <c r="AI8" s="344"/>
      <c r="AJ8" s="344"/>
      <c r="AK8" s="344"/>
      <c r="AL8" s="344"/>
      <c r="AM8" s="344"/>
      <c r="AN8" s="344"/>
      <c r="AO8" s="344"/>
      <c r="AP8" s="344"/>
      <c r="AQ8" s="344"/>
      <c r="AR8" s="344"/>
      <c r="AS8" s="344"/>
      <c r="AT8" s="344"/>
      <c r="AU8" s="344"/>
      <c r="AV8" s="344"/>
      <c r="AW8" s="344"/>
      <c r="AX8" s="344"/>
      <c r="AY8" s="344"/>
      <c r="AZ8" s="344"/>
      <c r="BA8" s="344"/>
      <c r="BB8" s="344"/>
      <c r="BC8" s="344"/>
      <c r="BD8" s="344"/>
      <c r="BE8" s="344"/>
      <c r="BF8" s="344"/>
      <c r="BG8" s="344"/>
      <c r="BH8" s="344"/>
      <c r="BI8" s="344"/>
      <c r="BJ8" s="344"/>
      <c r="BK8" s="344"/>
      <c r="BL8" s="344"/>
      <c r="BM8" s="344"/>
      <c r="BN8" s="344"/>
      <c r="BO8" s="344"/>
      <c r="BP8" s="344"/>
      <c r="BQ8" s="344"/>
      <c r="BR8" s="344"/>
      <c r="BS8" s="344"/>
      <c r="BT8" s="344"/>
      <c r="BU8" s="344"/>
      <c r="BV8" s="344"/>
      <c r="BW8" s="344"/>
      <c r="BX8" s="344"/>
      <c r="BY8" s="344"/>
      <c r="BZ8" s="344"/>
      <c r="CA8" s="344"/>
      <c r="CB8" s="344"/>
      <c r="CC8" s="344"/>
      <c r="CD8" s="344"/>
      <c r="CE8" s="344"/>
      <c r="CF8" s="344"/>
      <c r="CG8" s="344"/>
      <c r="CH8" s="344"/>
      <c r="CI8" s="344"/>
      <c r="CJ8" s="344"/>
      <c r="CK8" s="344"/>
      <c r="CL8" s="344"/>
      <c r="CM8" s="344"/>
      <c r="CN8" s="344"/>
      <c r="CO8" s="344"/>
      <c r="CP8" s="344"/>
      <c r="CQ8" s="344"/>
      <c r="CR8" s="344"/>
      <c r="CS8" s="344"/>
      <c r="CT8" s="344"/>
      <c r="CU8" s="344"/>
      <c r="CV8" s="344"/>
      <c r="CW8" s="344"/>
      <c r="CX8" s="344"/>
      <c r="CY8" s="344"/>
      <c r="CZ8" s="344"/>
      <c r="DA8" s="344"/>
      <c r="DB8" s="344"/>
      <c r="DC8" s="344"/>
      <c r="DD8" s="344"/>
      <c r="DE8" s="344"/>
      <c r="DF8" s="344"/>
      <c r="DG8" s="344"/>
      <c r="DH8" s="344"/>
      <c r="DI8" s="344"/>
      <c r="DJ8" s="344"/>
      <c r="DK8" s="344"/>
      <c r="DL8" s="344"/>
      <c r="DM8" s="344"/>
      <c r="DN8" s="344"/>
      <c r="DO8" s="344"/>
      <c r="DP8" s="344"/>
      <c r="DQ8" s="344"/>
      <c r="DR8" s="344"/>
      <c r="DS8" s="344"/>
      <c r="DT8" s="344"/>
      <c r="DU8" s="344"/>
      <c r="DV8" s="344"/>
      <c r="DW8" s="344"/>
      <c r="DX8" s="344"/>
      <c r="DY8" s="344"/>
      <c r="DZ8" s="344"/>
      <c r="EA8" s="344"/>
      <c r="EB8" s="344"/>
      <c r="EC8" s="344"/>
      <c r="ED8" s="344"/>
      <c r="EE8" s="344"/>
    </row>
    <row r="9" spans="1:135" ht="21.6" customHeight="1">
      <c r="A9" s="42" t="s">
        <v>46</v>
      </c>
      <c r="B9" s="43">
        <v>1800</v>
      </c>
      <c r="C9" s="362" t="s">
        <v>75</v>
      </c>
      <c r="D9" s="44">
        <v>1600</v>
      </c>
      <c r="E9" s="362" t="s">
        <v>75</v>
      </c>
      <c r="F9" s="45">
        <v>2350</v>
      </c>
      <c r="G9" s="348">
        <v>1</v>
      </c>
      <c r="H9" s="46">
        <f t="shared" si="0"/>
        <v>6.77</v>
      </c>
      <c r="I9" s="348">
        <v>1</v>
      </c>
      <c r="J9" s="342"/>
      <c r="K9" s="342">
        <f>$G9*ESUM($I9)</f>
        <v>1</v>
      </c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4"/>
      <c r="Z9" s="344"/>
      <c r="AA9" s="344"/>
      <c r="AB9" s="344"/>
      <c r="AC9" s="344"/>
      <c r="AD9" s="344"/>
      <c r="AE9" s="344"/>
      <c r="AF9" s="344"/>
      <c r="AG9" s="344"/>
      <c r="AH9" s="344"/>
      <c r="AI9" s="344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  <c r="AV9" s="344"/>
      <c r="AW9" s="344"/>
      <c r="AX9" s="344"/>
      <c r="AY9" s="344"/>
      <c r="AZ9" s="344"/>
      <c r="BA9" s="344"/>
      <c r="BB9" s="344"/>
      <c r="BC9" s="344"/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44"/>
      <c r="BP9" s="344"/>
      <c r="BQ9" s="344"/>
      <c r="BR9" s="344"/>
      <c r="BS9" s="344"/>
      <c r="BT9" s="344"/>
      <c r="BU9" s="344"/>
      <c r="BV9" s="344"/>
      <c r="BW9" s="344"/>
      <c r="BX9" s="344"/>
      <c r="BY9" s="344"/>
      <c r="BZ9" s="344"/>
      <c r="CA9" s="344"/>
      <c r="CB9" s="344"/>
      <c r="CC9" s="344"/>
      <c r="CD9" s="344"/>
      <c r="CE9" s="344"/>
      <c r="CF9" s="344"/>
      <c r="CG9" s="344"/>
      <c r="CH9" s="344"/>
      <c r="CI9" s="344"/>
      <c r="CJ9" s="344"/>
      <c r="CK9" s="344"/>
      <c r="CL9" s="344"/>
      <c r="CM9" s="344"/>
      <c r="CN9" s="344"/>
      <c r="CO9" s="344"/>
      <c r="CP9" s="344"/>
      <c r="CQ9" s="344"/>
      <c r="CR9" s="344"/>
      <c r="CS9" s="344"/>
      <c r="CT9" s="344"/>
      <c r="CU9" s="344"/>
      <c r="CV9" s="344"/>
      <c r="CW9" s="344"/>
      <c r="CX9" s="344"/>
      <c r="CY9" s="344"/>
      <c r="CZ9" s="344"/>
      <c r="DA9" s="344"/>
      <c r="DB9" s="344"/>
      <c r="DC9" s="344"/>
      <c r="DD9" s="344"/>
      <c r="DE9" s="344"/>
      <c r="DF9" s="344"/>
      <c r="DG9" s="344"/>
      <c r="DH9" s="344"/>
      <c r="DI9" s="344"/>
      <c r="DJ9" s="344"/>
      <c r="DK9" s="344"/>
      <c r="DL9" s="344"/>
      <c r="DM9" s="344"/>
      <c r="DN9" s="344"/>
      <c r="DO9" s="344"/>
      <c r="DP9" s="344"/>
      <c r="DQ9" s="344"/>
      <c r="DR9" s="344"/>
      <c r="DS9" s="344"/>
      <c r="DT9" s="344"/>
      <c r="DU9" s="344"/>
      <c r="DV9" s="344"/>
      <c r="DW9" s="344"/>
      <c r="DX9" s="344"/>
      <c r="DY9" s="344"/>
      <c r="DZ9" s="344"/>
      <c r="EA9" s="344"/>
      <c r="EB9" s="344"/>
      <c r="EC9" s="344"/>
      <c r="ED9" s="344"/>
      <c r="EE9" s="344"/>
    </row>
    <row r="10" spans="1:135" ht="21.6" customHeight="1">
      <c r="A10" s="42" t="s">
        <v>46</v>
      </c>
      <c r="B10" s="43">
        <v>2500</v>
      </c>
      <c r="C10" s="362" t="s">
        <v>75</v>
      </c>
      <c r="D10" s="44">
        <v>1600</v>
      </c>
      <c r="E10" s="362" t="s">
        <v>75</v>
      </c>
      <c r="F10" s="45">
        <v>2350</v>
      </c>
      <c r="G10" s="348">
        <v>1</v>
      </c>
      <c r="H10" s="46">
        <f t="shared" si="0"/>
        <v>9.4</v>
      </c>
      <c r="I10" s="348">
        <v>2</v>
      </c>
      <c r="J10" s="342"/>
      <c r="K10" s="342">
        <f>$G10*ESUM($I10)</f>
        <v>2</v>
      </c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3"/>
      <c r="Y10" s="344"/>
      <c r="Z10" s="344"/>
      <c r="AA10" s="344"/>
      <c r="AB10" s="344"/>
      <c r="AC10" s="344"/>
      <c r="AD10" s="344"/>
      <c r="AE10" s="344"/>
      <c r="AF10" s="344"/>
      <c r="AG10" s="344"/>
      <c r="AH10" s="344"/>
      <c r="AI10" s="344"/>
      <c r="AJ10" s="344"/>
      <c r="AK10" s="344"/>
      <c r="AL10" s="344"/>
      <c r="AM10" s="344"/>
      <c r="AN10" s="344"/>
      <c r="AO10" s="344"/>
      <c r="AP10" s="344"/>
      <c r="AQ10" s="344"/>
      <c r="AR10" s="344"/>
      <c r="AS10" s="344"/>
      <c r="AT10" s="344"/>
      <c r="AU10" s="344"/>
      <c r="AV10" s="344"/>
      <c r="AW10" s="344"/>
      <c r="AX10" s="344"/>
      <c r="AY10" s="344"/>
      <c r="AZ10" s="344"/>
      <c r="BA10" s="344"/>
      <c r="BB10" s="344"/>
      <c r="BC10" s="344"/>
      <c r="BD10" s="344"/>
      <c r="BE10" s="344"/>
      <c r="BF10" s="344"/>
      <c r="BG10" s="344"/>
      <c r="BH10" s="344"/>
      <c r="BI10" s="344"/>
      <c r="BJ10" s="344"/>
      <c r="BK10" s="344"/>
      <c r="BL10" s="344"/>
      <c r="BM10" s="344"/>
      <c r="BN10" s="344"/>
      <c r="BO10" s="344"/>
      <c r="BP10" s="344"/>
      <c r="BQ10" s="344"/>
      <c r="BR10" s="344"/>
      <c r="BS10" s="344"/>
      <c r="BT10" s="344"/>
      <c r="BU10" s="344"/>
      <c r="BV10" s="344"/>
      <c r="BW10" s="344"/>
      <c r="BX10" s="344"/>
      <c r="BY10" s="344"/>
      <c r="BZ10" s="344"/>
      <c r="CA10" s="344"/>
      <c r="CB10" s="344"/>
      <c r="CC10" s="344"/>
      <c r="CD10" s="344"/>
      <c r="CE10" s="344"/>
      <c r="CF10" s="344"/>
      <c r="CG10" s="344"/>
      <c r="CH10" s="344"/>
      <c r="CI10" s="344"/>
      <c r="CJ10" s="344"/>
      <c r="CK10" s="344"/>
      <c r="CL10" s="344"/>
      <c r="CM10" s="344"/>
      <c r="CN10" s="344"/>
      <c r="CO10" s="344"/>
      <c r="CP10" s="344"/>
      <c r="CQ10" s="344"/>
      <c r="CR10" s="344"/>
      <c r="CS10" s="344"/>
      <c r="CT10" s="344"/>
      <c r="CU10" s="344"/>
      <c r="CV10" s="344"/>
      <c r="CW10" s="344"/>
      <c r="CX10" s="344"/>
      <c r="CY10" s="344"/>
      <c r="CZ10" s="344"/>
      <c r="DA10" s="344"/>
      <c r="DB10" s="344"/>
      <c r="DC10" s="344"/>
      <c r="DD10" s="344"/>
      <c r="DE10" s="344"/>
      <c r="DF10" s="344"/>
      <c r="DG10" s="344"/>
      <c r="DH10" s="344"/>
      <c r="DI10" s="344"/>
      <c r="DJ10" s="344"/>
      <c r="DK10" s="344"/>
      <c r="DL10" s="344"/>
      <c r="DM10" s="344"/>
      <c r="DN10" s="344"/>
      <c r="DO10" s="344"/>
      <c r="DP10" s="344"/>
      <c r="DQ10" s="344"/>
      <c r="DR10" s="344"/>
      <c r="DS10" s="344"/>
      <c r="DT10" s="344"/>
      <c r="DU10" s="344"/>
      <c r="DV10" s="344"/>
      <c r="DW10" s="344"/>
      <c r="DX10" s="344"/>
      <c r="DY10" s="344"/>
      <c r="DZ10" s="344"/>
      <c r="EA10" s="344"/>
      <c r="EB10" s="344"/>
      <c r="EC10" s="344"/>
      <c r="ED10" s="344"/>
      <c r="EE10" s="344"/>
    </row>
    <row r="11" spans="1:135" ht="21.6" customHeight="1">
      <c r="A11" s="818" t="s">
        <v>153</v>
      </c>
      <c r="B11" s="818"/>
      <c r="C11" s="818"/>
      <c r="D11" s="818"/>
      <c r="E11" s="818"/>
      <c r="F11" s="818"/>
      <c r="G11" s="348"/>
      <c r="H11" s="46"/>
      <c r="I11" s="348"/>
      <c r="J11" s="342"/>
      <c r="K11" s="342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3"/>
      <c r="X11" s="343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</row>
    <row r="12" spans="1:135" ht="21.6" customHeight="1">
      <c r="A12" s="42" t="s">
        <v>152</v>
      </c>
      <c r="B12" s="818" t="s">
        <v>253</v>
      </c>
      <c r="C12" s="818"/>
      <c r="D12" s="818"/>
      <c r="E12" s="818"/>
      <c r="F12" s="818"/>
      <c r="G12" s="348">
        <v>1</v>
      </c>
      <c r="H12" s="47"/>
      <c r="I12" s="348">
        <v>2</v>
      </c>
      <c r="J12" s="348"/>
      <c r="K12" s="348"/>
      <c r="L12" s="342">
        <f>$G12*ESUM($I12)</f>
        <v>2</v>
      </c>
      <c r="M12" s="348"/>
      <c r="N12" s="348"/>
      <c r="O12" s="343"/>
      <c r="P12" s="343"/>
      <c r="Q12" s="343"/>
      <c r="R12" s="343"/>
      <c r="S12" s="343"/>
      <c r="T12" s="343"/>
      <c r="U12" s="343"/>
      <c r="V12" s="343"/>
      <c r="W12" s="343"/>
      <c r="X12" s="343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</row>
    <row r="13" spans="1:135" ht="21.6" customHeight="1">
      <c r="A13" s="42" t="s">
        <v>154</v>
      </c>
      <c r="B13" s="818" t="s">
        <v>252</v>
      </c>
      <c r="C13" s="818"/>
      <c r="D13" s="818"/>
      <c r="E13" s="818"/>
      <c r="F13" s="818"/>
      <c r="G13" s="348">
        <v>1</v>
      </c>
      <c r="H13" s="47"/>
      <c r="I13" s="348">
        <v>1</v>
      </c>
      <c r="J13" s="348"/>
      <c r="K13" s="348"/>
      <c r="L13" s="342"/>
      <c r="M13" s="342">
        <v>1</v>
      </c>
      <c r="N13" s="342"/>
      <c r="O13" s="343"/>
      <c r="P13" s="343"/>
      <c r="Q13" s="343"/>
      <c r="R13" s="343"/>
      <c r="S13" s="343"/>
      <c r="T13" s="343"/>
      <c r="U13" s="343"/>
      <c r="V13" s="343"/>
      <c r="W13" s="343"/>
      <c r="X13" s="343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</row>
    <row r="14" spans="1:135" ht="21.6" customHeight="1">
      <c r="A14" s="818" t="s">
        <v>258</v>
      </c>
      <c r="B14" s="818"/>
      <c r="C14" s="818"/>
      <c r="D14" s="818"/>
      <c r="E14" s="818"/>
      <c r="F14" s="818"/>
      <c r="G14" s="348"/>
      <c r="H14" s="47"/>
      <c r="I14" s="348"/>
      <c r="J14" s="348"/>
      <c r="K14" s="348"/>
      <c r="L14" s="342"/>
      <c r="M14" s="342"/>
      <c r="N14" s="342"/>
      <c r="O14" s="343"/>
      <c r="P14" s="343"/>
      <c r="Q14" s="343"/>
      <c r="R14" s="343"/>
      <c r="S14" s="343"/>
      <c r="T14" s="343"/>
      <c r="U14" s="343"/>
      <c r="V14" s="343"/>
      <c r="W14" s="343"/>
      <c r="X14" s="343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4"/>
      <c r="AM14" s="344"/>
      <c r="AN14" s="344"/>
      <c r="AO14" s="344"/>
      <c r="AP14" s="344"/>
      <c r="AQ14" s="344"/>
      <c r="AR14" s="344"/>
      <c r="AS14" s="344"/>
      <c r="AT14" s="344"/>
      <c r="AU14" s="344"/>
      <c r="AV14" s="344"/>
      <c r="AW14" s="344"/>
      <c r="AX14" s="344"/>
      <c r="AY14" s="344"/>
      <c r="AZ14" s="344"/>
      <c r="BA14" s="344"/>
      <c r="BB14" s="344"/>
      <c r="BC14" s="344"/>
      <c r="BD14" s="344"/>
      <c r="BE14" s="344"/>
      <c r="BF14" s="344"/>
      <c r="BG14" s="344"/>
      <c r="BH14" s="344"/>
      <c r="BI14" s="344"/>
      <c r="BJ14" s="344"/>
      <c r="BK14" s="344"/>
      <c r="BL14" s="344"/>
      <c r="BM14" s="344"/>
      <c r="BN14" s="344"/>
      <c r="BO14" s="344"/>
      <c r="BP14" s="344"/>
      <c r="BQ14" s="344"/>
      <c r="BR14" s="344"/>
      <c r="BS14" s="344"/>
      <c r="BT14" s="344"/>
      <c r="BU14" s="344"/>
      <c r="BV14" s="344"/>
      <c r="BW14" s="344"/>
      <c r="BX14" s="344"/>
      <c r="BY14" s="344"/>
      <c r="BZ14" s="344"/>
      <c r="CA14" s="344"/>
      <c r="CB14" s="344"/>
      <c r="CC14" s="344"/>
      <c r="CD14" s="344"/>
      <c r="CE14" s="344"/>
      <c r="CF14" s="344"/>
      <c r="CG14" s="344"/>
      <c r="CH14" s="344"/>
      <c r="CI14" s="344"/>
      <c r="CJ14" s="344"/>
      <c r="CK14" s="344"/>
      <c r="CL14" s="344"/>
      <c r="CM14" s="344"/>
      <c r="CN14" s="344"/>
      <c r="CO14" s="344"/>
      <c r="CP14" s="344"/>
      <c r="CQ14" s="344"/>
      <c r="CR14" s="344"/>
      <c r="CS14" s="344"/>
      <c r="CT14" s="344"/>
      <c r="CU14" s="344"/>
      <c r="CV14" s="344"/>
      <c r="CW14" s="344"/>
      <c r="CX14" s="344"/>
      <c r="CY14" s="344"/>
      <c r="CZ14" s="344"/>
      <c r="DA14" s="344"/>
      <c r="DB14" s="344"/>
      <c r="DC14" s="344"/>
      <c r="DD14" s="344"/>
      <c r="DE14" s="344"/>
      <c r="DF14" s="344"/>
      <c r="DG14" s="344"/>
      <c r="DH14" s="344"/>
      <c r="DI14" s="344"/>
      <c r="DJ14" s="344"/>
      <c r="DK14" s="344"/>
      <c r="DL14" s="344"/>
      <c r="DM14" s="344"/>
      <c r="DN14" s="344"/>
      <c r="DO14" s="344"/>
      <c r="DP14" s="344"/>
      <c r="DQ14" s="344"/>
      <c r="DR14" s="344"/>
      <c r="DS14" s="344"/>
      <c r="DT14" s="344"/>
      <c r="DU14" s="344"/>
      <c r="DV14" s="344"/>
      <c r="DW14" s="344"/>
      <c r="DX14" s="344"/>
      <c r="DY14" s="344"/>
      <c r="DZ14" s="344"/>
      <c r="EA14" s="344"/>
      <c r="EB14" s="344"/>
      <c r="EC14" s="344"/>
      <c r="ED14" s="344"/>
      <c r="EE14" s="344"/>
    </row>
    <row r="15" spans="1:135" ht="21.6" customHeight="1">
      <c r="A15" s="818" t="s">
        <v>259</v>
      </c>
      <c r="B15" s="818"/>
      <c r="C15" s="818"/>
      <c r="D15" s="818"/>
      <c r="E15" s="818"/>
      <c r="F15" s="818"/>
      <c r="G15" s="348"/>
      <c r="H15" s="47"/>
      <c r="I15" s="348"/>
      <c r="J15" s="348"/>
      <c r="K15" s="348"/>
      <c r="L15" s="342"/>
      <c r="M15" s="342"/>
      <c r="N15" s="342">
        <v>1</v>
      </c>
      <c r="O15" s="343"/>
      <c r="P15" s="343"/>
      <c r="Q15" s="343"/>
      <c r="R15" s="343"/>
      <c r="S15" s="343"/>
      <c r="T15" s="343"/>
      <c r="U15" s="343"/>
      <c r="V15" s="343"/>
      <c r="W15" s="343"/>
      <c r="X15" s="343"/>
      <c r="Y15" s="344"/>
      <c r="Z15" s="344"/>
      <c r="AA15" s="344"/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344"/>
      <c r="CA15" s="344"/>
      <c r="CB15" s="344"/>
      <c r="CC15" s="344"/>
      <c r="CD15" s="344"/>
      <c r="CE15" s="344"/>
      <c r="CF15" s="344"/>
      <c r="CG15" s="344"/>
      <c r="CH15" s="344"/>
      <c r="CI15" s="344"/>
      <c r="CJ15" s="344"/>
      <c r="CK15" s="344"/>
      <c r="CL15" s="344"/>
      <c r="CM15" s="344"/>
      <c r="CN15" s="344"/>
      <c r="CO15" s="344"/>
      <c r="CP15" s="344"/>
      <c r="CQ15" s="344"/>
      <c r="CR15" s="344"/>
      <c r="CS15" s="344"/>
      <c r="CT15" s="344"/>
      <c r="CU15" s="344"/>
      <c r="CV15" s="344"/>
      <c r="CW15" s="344"/>
      <c r="CX15" s="344"/>
      <c r="CY15" s="344"/>
      <c r="CZ15" s="344"/>
      <c r="DA15" s="344"/>
      <c r="DB15" s="344"/>
      <c r="DC15" s="344"/>
      <c r="DD15" s="344"/>
      <c r="DE15" s="344"/>
      <c r="DF15" s="344"/>
      <c r="DG15" s="344"/>
      <c r="DH15" s="344"/>
      <c r="DI15" s="344"/>
      <c r="DJ15" s="344"/>
      <c r="DK15" s="344"/>
      <c r="DL15" s="344"/>
      <c r="DM15" s="344"/>
      <c r="DN15" s="344"/>
      <c r="DO15" s="344"/>
      <c r="DP15" s="344"/>
      <c r="DQ15" s="344"/>
      <c r="DR15" s="344"/>
      <c r="DS15" s="344"/>
      <c r="DT15" s="344"/>
      <c r="DU15" s="344"/>
      <c r="DV15" s="344"/>
      <c r="DW15" s="344"/>
      <c r="DX15" s="344"/>
      <c r="DY15" s="344"/>
      <c r="DZ15" s="344"/>
      <c r="EA15" s="344"/>
      <c r="EB15" s="344"/>
      <c r="EC15" s="344"/>
      <c r="ED15" s="344"/>
      <c r="EE15" s="344"/>
    </row>
    <row r="16" spans="1:135" ht="21.6" customHeight="1">
      <c r="A16" s="818" t="s">
        <v>164</v>
      </c>
      <c r="B16" s="818"/>
      <c r="C16" s="818"/>
      <c r="D16" s="818"/>
      <c r="E16" s="818"/>
      <c r="F16" s="818"/>
      <c r="G16" s="348"/>
      <c r="H16" s="46"/>
      <c r="I16" s="348"/>
      <c r="J16" s="348"/>
      <c r="K16" s="348"/>
      <c r="L16" s="343"/>
      <c r="M16" s="343"/>
      <c r="N16" s="343"/>
      <c r="O16" s="342"/>
      <c r="P16" s="342"/>
      <c r="Q16" s="342"/>
      <c r="R16" s="342"/>
      <c r="S16" s="342"/>
      <c r="T16" s="342"/>
      <c r="U16" s="342"/>
      <c r="V16" s="342"/>
      <c r="W16" s="342"/>
      <c r="X16" s="342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</row>
    <row r="17" spans="1:135" ht="21.6" customHeight="1">
      <c r="A17" s="120" t="s">
        <v>165</v>
      </c>
      <c r="B17" s="819" t="s">
        <v>254</v>
      </c>
      <c r="C17" s="820"/>
      <c r="D17" s="820"/>
      <c r="E17" s="820"/>
      <c r="F17" s="821"/>
      <c r="G17" s="122">
        <v>6</v>
      </c>
      <c r="H17" s="48"/>
      <c r="I17" s="122">
        <v>3</v>
      </c>
      <c r="J17" s="40"/>
      <c r="K17" s="40"/>
      <c r="L17" s="343"/>
      <c r="M17" s="343"/>
      <c r="N17" s="343"/>
      <c r="O17" s="342">
        <f>$G17*ESUM($I17)</f>
        <v>18</v>
      </c>
      <c r="P17" s="342"/>
      <c r="Q17" s="342"/>
      <c r="R17" s="342"/>
      <c r="S17" s="342"/>
      <c r="T17" s="342"/>
      <c r="U17" s="342"/>
      <c r="V17" s="342"/>
      <c r="W17" s="342"/>
      <c r="X17" s="342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</row>
    <row r="18" spans="1:135" ht="21.6" customHeight="1">
      <c r="A18" s="819" t="s">
        <v>257</v>
      </c>
      <c r="B18" s="820"/>
      <c r="C18" s="820"/>
      <c r="D18" s="820"/>
      <c r="E18" s="820"/>
      <c r="F18" s="821"/>
      <c r="G18" s="345"/>
      <c r="H18" s="48"/>
      <c r="I18" s="345"/>
      <c r="J18" s="348"/>
      <c r="K18" s="348"/>
      <c r="L18" s="343"/>
      <c r="M18" s="343"/>
      <c r="N18" s="343"/>
      <c r="O18" s="342"/>
      <c r="P18" s="342"/>
      <c r="Q18" s="342"/>
      <c r="R18" s="342"/>
      <c r="S18" s="342"/>
      <c r="T18" s="342"/>
      <c r="U18" s="342"/>
      <c r="V18" s="342"/>
      <c r="W18" s="342"/>
      <c r="X18" s="342"/>
      <c r="Y18" s="344"/>
      <c r="Z18" s="344"/>
      <c r="AA18" s="344"/>
      <c r="AB18" s="344"/>
      <c r="AC18" s="344"/>
      <c r="AD18" s="344"/>
      <c r="AE18" s="344"/>
      <c r="AF18" s="344"/>
      <c r="AG18" s="344"/>
      <c r="AH18" s="344"/>
      <c r="AI18" s="344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344"/>
      <c r="CA18" s="344"/>
      <c r="CB18" s="344"/>
      <c r="CC18" s="344"/>
      <c r="CD18" s="344"/>
      <c r="CE18" s="344"/>
      <c r="CF18" s="344"/>
      <c r="CG18" s="344"/>
      <c r="CH18" s="344"/>
      <c r="CI18" s="344"/>
      <c r="CJ18" s="344"/>
      <c r="CK18" s="344"/>
      <c r="CL18" s="344"/>
      <c r="CM18" s="344"/>
      <c r="CN18" s="344"/>
      <c r="CO18" s="344"/>
      <c r="CP18" s="344"/>
      <c r="CQ18" s="344"/>
      <c r="CR18" s="344"/>
      <c r="CS18" s="344"/>
      <c r="CT18" s="344"/>
      <c r="CU18" s="344"/>
      <c r="CV18" s="344"/>
      <c r="CW18" s="344"/>
      <c r="CX18" s="344"/>
      <c r="CY18" s="344"/>
      <c r="CZ18" s="344"/>
      <c r="DA18" s="344"/>
      <c r="DB18" s="344"/>
      <c r="DC18" s="344"/>
      <c r="DD18" s="344"/>
      <c r="DE18" s="344"/>
      <c r="DF18" s="344"/>
      <c r="DG18" s="344"/>
      <c r="DH18" s="344"/>
      <c r="DI18" s="344"/>
      <c r="DJ18" s="344"/>
      <c r="DK18" s="344"/>
      <c r="DL18" s="344"/>
      <c r="DM18" s="344"/>
      <c r="DN18" s="344"/>
      <c r="DO18" s="344"/>
      <c r="DP18" s="344"/>
      <c r="DQ18" s="344"/>
      <c r="DR18" s="344"/>
      <c r="DS18" s="344"/>
      <c r="DT18" s="344"/>
      <c r="DU18" s="344"/>
      <c r="DV18" s="344"/>
      <c r="DW18" s="344"/>
      <c r="DX18" s="344"/>
      <c r="DY18" s="344"/>
      <c r="DZ18" s="344"/>
      <c r="EA18" s="344"/>
      <c r="EB18" s="344"/>
      <c r="EC18" s="344"/>
      <c r="ED18" s="344"/>
      <c r="EE18" s="344"/>
    </row>
    <row r="19" spans="1:135" ht="21.6" customHeight="1">
      <c r="A19" s="120" t="s">
        <v>155</v>
      </c>
      <c r="B19" s="819" t="s">
        <v>262</v>
      </c>
      <c r="C19" s="820"/>
      <c r="D19" s="820"/>
      <c r="E19" s="820"/>
      <c r="F19" s="821"/>
      <c r="G19" s="122">
        <v>3</v>
      </c>
      <c r="H19" s="48"/>
      <c r="I19" s="375" t="s">
        <v>311</v>
      </c>
      <c r="J19" s="40"/>
      <c r="K19" s="40"/>
      <c r="L19" s="343"/>
      <c r="M19" s="343"/>
      <c r="N19" s="343"/>
      <c r="O19" s="348"/>
      <c r="P19" s="342">
        <f>$G19*ESUM($I19)</f>
        <v>120</v>
      </c>
      <c r="Q19" s="342"/>
      <c r="R19" s="342"/>
      <c r="S19" s="342"/>
      <c r="T19" s="342"/>
      <c r="U19" s="342"/>
      <c r="V19" s="342"/>
      <c r="W19" s="342"/>
      <c r="X19" s="342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</row>
    <row r="20" spans="1:135" ht="21.6" customHeight="1">
      <c r="A20" s="819" t="s">
        <v>276</v>
      </c>
      <c r="B20" s="820"/>
      <c r="C20" s="820"/>
      <c r="D20" s="820"/>
      <c r="E20" s="820"/>
      <c r="F20" s="821"/>
      <c r="G20" s="345"/>
      <c r="H20" s="48"/>
      <c r="I20" s="375"/>
      <c r="J20" s="348"/>
      <c r="K20" s="348"/>
      <c r="L20" s="343"/>
      <c r="M20" s="343"/>
      <c r="N20" s="343"/>
      <c r="O20" s="348"/>
      <c r="P20" s="342"/>
      <c r="Q20" s="342"/>
      <c r="R20" s="342"/>
      <c r="S20" s="342"/>
      <c r="T20" s="342"/>
      <c r="U20" s="342"/>
      <c r="V20" s="342"/>
      <c r="W20" s="342"/>
      <c r="X20" s="342"/>
      <c r="Y20" s="344"/>
      <c r="Z20" s="344"/>
      <c r="AA20" s="344"/>
      <c r="AB20" s="344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/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4"/>
      <c r="BG20" s="344"/>
      <c r="BH20" s="344"/>
      <c r="BI20" s="344"/>
      <c r="BJ20" s="344"/>
      <c r="BK20" s="344"/>
      <c r="BL20" s="344"/>
      <c r="BM20" s="344"/>
      <c r="BN20" s="344"/>
      <c r="BO20" s="344"/>
      <c r="BP20" s="344"/>
      <c r="BQ20" s="344"/>
      <c r="BR20" s="344"/>
      <c r="BS20" s="344"/>
      <c r="BT20" s="344"/>
      <c r="BU20" s="344"/>
      <c r="BV20" s="344"/>
      <c r="BW20" s="344"/>
      <c r="BX20" s="344"/>
      <c r="BY20" s="344"/>
      <c r="BZ20" s="344"/>
      <c r="CA20" s="344"/>
      <c r="CB20" s="344"/>
      <c r="CC20" s="344"/>
      <c r="CD20" s="344"/>
      <c r="CE20" s="344"/>
      <c r="CF20" s="344"/>
      <c r="CG20" s="344"/>
      <c r="CH20" s="344"/>
      <c r="CI20" s="344"/>
      <c r="CJ20" s="344"/>
      <c r="CK20" s="344"/>
      <c r="CL20" s="344"/>
      <c r="CM20" s="344"/>
      <c r="CN20" s="344"/>
      <c r="CO20" s="344"/>
      <c r="CP20" s="344"/>
      <c r="CQ20" s="344"/>
      <c r="CR20" s="344"/>
      <c r="CS20" s="344"/>
      <c r="CT20" s="344"/>
      <c r="CU20" s="344"/>
      <c r="CV20" s="344"/>
      <c r="CW20" s="344"/>
      <c r="CX20" s="344"/>
      <c r="CY20" s="344"/>
      <c r="CZ20" s="344"/>
      <c r="DA20" s="344"/>
      <c r="DB20" s="344"/>
      <c r="DC20" s="344"/>
      <c r="DD20" s="344"/>
      <c r="DE20" s="344"/>
      <c r="DF20" s="344"/>
      <c r="DG20" s="344"/>
      <c r="DH20" s="344"/>
      <c r="DI20" s="344"/>
      <c r="DJ20" s="344"/>
      <c r="DK20" s="344"/>
      <c r="DL20" s="344"/>
      <c r="DM20" s="344"/>
      <c r="DN20" s="344"/>
      <c r="DO20" s="344"/>
      <c r="DP20" s="344"/>
      <c r="DQ20" s="344"/>
      <c r="DR20" s="344"/>
      <c r="DS20" s="344"/>
      <c r="DT20" s="344"/>
      <c r="DU20" s="344"/>
      <c r="DV20" s="344"/>
      <c r="DW20" s="344"/>
      <c r="DX20" s="344"/>
      <c r="DY20" s="344"/>
      <c r="DZ20" s="344"/>
      <c r="EA20" s="344"/>
      <c r="EB20" s="344"/>
      <c r="EC20" s="344"/>
      <c r="ED20" s="344"/>
      <c r="EE20" s="344"/>
    </row>
    <row r="21" spans="1:135" ht="21.6" customHeight="1">
      <c r="A21" s="120" t="s">
        <v>287</v>
      </c>
      <c r="B21" s="836" t="s">
        <v>277</v>
      </c>
      <c r="C21" s="837"/>
      <c r="D21" s="837"/>
      <c r="E21" s="837"/>
      <c r="F21" s="838"/>
      <c r="G21" s="345">
        <v>8</v>
      </c>
      <c r="H21" s="48"/>
      <c r="I21" s="375" t="s">
        <v>278</v>
      </c>
      <c r="J21" s="348"/>
      <c r="K21" s="348"/>
      <c r="L21" s="343"/>
      <c r="M21" s="343"/>
      <c r="N21" s="343"/>
      <c r="O21" s="348"/>
      <c r="P21" s="342"/>
      <c r="Q21" s="342"/>
      <c r="R21" s="342"/>
      <c r="S21" s="342">
        <f>$G21*ESUM($I21)</f>
        <v>160</v>
      </c>
      <c r="T21" s="342"/>
      <c r="U21" s="342"/>
      <c r="V21" s="342"/>
      <c r="W21" s="342"/>
      <c r="X21" s="342"/>
      <c r="Y21" s="344"/>
      <c r="Z21" s="344"/>
      <c r="AA21" s="344"/>
      <c r="AB21" s="344"/>
      <c r="AC21" s="344"/>
      <c r="AD21" s="344"/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344"/>
      <c r="CA21" s="344"/>
      <c r="CB21" s="344"/>
      <c r="CC21" s="344"/>
      <c r="CD21" s="344"/>
      <c r="CE21" s="344"/>
      <c r="CF21" s="344"/>
      <c r="CG21" s="344"/>
      <c r="CH21" s="344"/>
      <c r="CI21" s="344"/>
      <c r="CJ21" s="344"/>
      <c r="CK21" s="344"/>
      <c r="CL21" s="344"/>
      <c r="CM21" s="344"/>
      <c r="CN21" s="344"/>
      <c r="CO21" s="344"/>
      <c r="CP21" s="344"/>
      <c r="CQ21" s="344"/>
      <c r="CR21" s="344"/>
      <c r="CS21" s="344"/>
      <c r="CT21" s="344"/>
      <c r="CU21" s="344"/>
      <c r="CV21" s="344"/>
      <c r="CW21" s="344"/>
      <c r="CX21" s="344"/>
      <c r="CY21" s="344"/>
      <c r="CZ21" s="344"/>
      <c r="DA21" s="344"/>
      <c r="DB21" s="344"/>
      <c r="DC21" s="344"/>
      <c r="DD21" s="344"/>
      <c r="DE21" s="344"/>
      <c r="DF21" s="344"/>
      <c r="DG21" s="344"/>
      <c r="DH21" s="344"/>
      <c r="DI21" s="344"/>
      <c r="DJ21" s="344"/>
      <c r="DK21" s="344"/>
      <c r="DL21" s="344"/>
      <c r="DM21" s="344"/>
      <c r="DN21" s="344"/>
      <c r="DO21" s="344"/>
      <c r="DP21" s="344"/>
      <c r="DQ21" s="344"/>
      <c r="DR21" s="344"/>
      <c r="DS21" s="344"/>
      <c r="DT21" s="344"/>
      <c r="DU21" s="344"/>
      <c r="DV21" s="344"/>
      <c r="DW21" s="344"/>
      <c r="DX21" s="344"/>
      <c r="DY21" s="344"/>
      <c r="DZ21" s="344"/>
      <c r="EA21" s="344"/>
      <c r="EB21" s="344"/>
      <c r="EC21" s="344"/>
      <c r="ED21" s="344"/>
      <c r="EE21" s="344"/>
    </row>
    <row r="22" spans="1:135" ht="21.6" customHeight="1">
      <c r="A22" s="120" t="s">
        <v>286</v>
      </c>
      <c r="B22" s="836" t="s">
        <v>281</v>
      </c>
      <c r="C22" s="837"/>
      <c r="D22" s="837"/>
      <c r="E22" s="837"/>
      <c r="F22" s="838"/>
      <c r="G22" s="345">
        <v>8</v>
      </c>
      <c r="H22" s="48"/>
      <c r="I22" s="375" t="s">
        <v>282</v>
      </c>
      <c r="J22" s="348"/>
      <c r="K22" s="348"/>
      <c r="L22" s="343"/>
      <c r="M22" s="343"/>
      <c r="N22" s="343"/>
      <c r="O22" s="348"/>
      <c r="P22" s="348"/>
      <c r="Q22" s="342"/>
      <c r="R22" s="342">
        <f>$G22*ESUM($I22)</f>
        <v>56</v>
      </c>
      <c r="S22" s="342"/>
      <c r="T22" s="342"/>
      <c r="U22" s="342"/>
      <c r="V22" s="342"/>
      <c r="W22" s="342"/>
      <c r="X22" s="342"/>
      <c r="Y22" s="344"/>
      <c r="Z22" s="344"/>
      <c r="AA22" s="344"/>
      <c r="AB22" s="344"/>
      <c r="AC22" s="344"/>
      <c r="AD22" s="344"/>
      <c r="AE22" s="344"/>
      <c r="AF22" s="344"/>
      <c r="AG22" s="344"/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4"/>
      <c r="AU22" s="344"/>
      <c r="AV22" s="344"/>
      <c r="AW22" s="344"/>
      <c r="AX22" s="344"/>
      <c r="AY22" s="344"/>
      <c r="AZ22" s="344"/>
      <c r="BA22" s="344"/>
      <c r="BB22" s="344"/>
      <c r="BC22" s="344"/>
      <c r="BD22" s="344"/>
      <c r="BE22" s="344"/>
      <c r="BF22" s="344"/>
      <c r="BG22" s="344"/>
      <c r="BH22" s="344"/>
      <c r="BI22" s="344"/>
      <c r="BJ22" s="344"/>
      <c r="BK22" s="344"/>
      <c r="BL22" s="344"/>
      <c r="BM22" s="344"/>
      <c r="BN22" s="344"/>
      <c r="BO22" s="344"/>
      <c r="BP22" s="344"/>
      <c r="BQ22" s="344"/>
      <c r="BR22" s="344"/>
      <c r="BS22" s="344"/>
      <c r="BT22" s="344"/>
      <c r="BU22" s="344"/>
      <c r="BV22" s="344"/>
      <c r="BW22" s="344"/>
      <c r="BX22" s="344"/>
      <c r="BY22" s="344"/>
      <c r="BZ22" s="344"/>
      <c r="CA22" s="344"/>
      <c r="CB22" s="344"/>
      <c r="CC22" s="344"/>
      <c r="CD22" s="344"/>
      <c r="CE22" s="344"/>
      <c r="CF22" s="344"/>
      <c r="CG22" s="344"/>
      <c r="CH22" s="344"/>
      <c r="CI22" s="344"/>
      <c r="CJ22" s="344"/>
      <c r="CK22" s="344"/>
      <c r="CL22" s="344"/>
      <c r="CM22" s="344"/>
      <c r="CN22" s="344"/>
      <c r="CO22" s="344"/>
      <c r="CP22" s="344"/>
      <c r="CQ22" s="344"/>
      <c r="CR22" s="344"/>
      <c r="CS22" s="344"/>
      <c r="CT22" s="344"/>
      <c r="CU22" s="344"/>
      <c r="CV22" s="344"/>
      <c r="CW22" s="344"/>
      <c r="CX22" s="344"/>
      <c r="CY22" s="344"/>
      <c r="CZ22" s="344"/>
      <c r="DA22" s="344"/>
      <c r="DB22" s="344"/>
      <c r="DC22" s="344"/>
      <c r="DD22" s="344"/>
      <c r="DE22" s="344"/>
      <c r="DF22" s="344"/>
      <c r="DG22" s="344"/>
      <c r="DH22" s="344"/>
      <c r="DI22" s="344"/>
      <c r="DJ22" s="344"/>
      <c r="DK22" s="344"/>
      <c r="DL22" s="344"/>
      <c r="DM22" s="344"/>
      <c r="DN22" s="344"/>
      <c r="DO22" s="344"/>
      <c r="DP22" s="344"/>
      <c r="DQ22" s="344"/>
      <c r="DR22" s="344"/>
      <c r="DS22" s="344"/>
      <c r="DT22" s="344"/>
      <c r="DU22" s="344"/>
      <c r="DV22" s="344"/>
      <c r="DW22" s="344"/>
      <c r="DX22" s="344"/>
      <c r="DY22" s="344"/>
      <c r="DZ22" s="344"/>
      <c r="EA22" s="344"/>
      <c r="EB22" s="344"/>
      <c r="EC22" s="344"/>
      <c r="ED22" s="344"/>
      <c r="EE22" s="344"/>
    </row>
    <row r="23" spans="1:135" ht="21.6" customHeight="1">
      <c r="A23" s="120" t="s">
        <v>285</v>
      </c>
      <c r="B23" s="836" t="s">
        <v>279</v>
      </c>
      <c r="C23" s="837"/>
      <c r="D23" s="837"/>
      <c r="E23" s="837"/>
      <c r="F23" s="838"/>
      <c r="G23" s="345">
        <v>4</v>
      </c>
      <c r="H23" s="48"/>
      <c r="I23" s="375" t="s">
        <v>280</v>
      </c>
      <c r="J23" s="348"/>
      <c r="K23" s="348"/>
      <c r="L23" s="343"/>
      <c r="M23" s="343"/>
      <c r="N23" s="343"/>
      <c r="O23" s="348"/>
      <c r="P23" s="342">
        <f>$G23*ESUM($I23)</f>
        <v>20</v>
      </c>
      <c r="Q23" s="342"/>
      <c r="R23" s="342"/>
      <c r="S23" s="342"/>
      <c r="T23" s="342"/>
      <c r="U23" s="342"/>
      <c r="V23" s="342"/>
      <c r="W23" s="342"/>
      <c r="X23" s="342"/>
      <c r="Y23" s="344"/>
      <c r="Z23" s="344"/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4"/>
      <c r="AU23" s="344"/>
      <c r="AV23" s="344"/>
      <c r="AW23" s="344"/>
      <c r="AX23" s="344"/>
      <c r="AY23" s="344"/>
      <c r="AZ23" s="344"/>
      <c r="BA23" s="344"/>
      <c r="BB23" s="344"/>
      <c r="BC23" s="344"/>
      <c r="BD23" s="344"/>
      <c r="BE23" s="344"/>
      <c r="BF23" s="344"/>
      <c r="BG23" s="344"/>
      <c r="BH23" s="344"/>
      <c r="BI23" s="344"/>
      <c r="BJ23" s="344"/>
      <c r="BK23" s="344"/>
      <c r="BL23" s="344"/>
      <c r="BM23" s="344"/>
      <c r="BN23" s="344"/>
      <c r="BO23" s="344"/>
      <c r="BP23" s="344"/>
      <c r="BQ23" s="344"/>
      <c r="BR23" s="344"/>
      <c r="BS23" s="344"/>
      <c r="BT23" s="344"/>
      <c r="BU23" s="344"/>
      <c r="BV23" s="344"/>
      <c r="BW23" s="344"/>
      <c r="BX23" s="344"/>
      <c r="BY23" s="344"/>
      <c r="BZ23" s="344"/>
      <c r="CA23" s="344"/>
      <c r="CB23" s="344"/>
      <c r="CC23" s="344"/>
      <c r="CD23" s="344"/>
      <c r="CE23" s="344"/>
      <c r="CF23" s="344"/>
      <c r="CG23" s="344"/>
      <c r="CH23" s="344"/>
      <c r="CI23" s="344"/>
      <c r="CJ23" s="344"/>
      <c r="CK23" s="344"/>
      <c r="CL23" s="344"/>
      <c r="CM23" s="344"/>
      <c r="CN23" s="344"/>
      <c r="CO23" s="344"/>
      <c r="CP23" s="344"/>
      <c r="CQ23" s="344"/>
      <c r="CR23" s="344"/>
      <c r="CS23" s="344"/>
      <c r="CT23" s="344"/>
      <c r="CU23" s="344"/>
      <c r="CV23" s="344"/>
      <c r="CW23" s="344"/>
      <c r="CX23" s="344"/>
      <c r="CY23" s="344"/>
      <c r="CZ23" s="344"/>
      <c r="DA23" s="344"/>
      <c r="DB23" s="344"/>
      <c r="DC23" s="344"/>
      <c r="DD23" s="344"/>
      <c r="DE23" s="344"/>
      <c r="DF23" s="344"/>
      <c r="DG23" s="344"/>
      <c r="DH23" s="344"/>
      <c r="DI23" s="344"/>
      <c r="DJ23" s="344"/>
      <c r="DK23" s="344"/>
      <c r="DL23" s="344"/>
      <c r="DM23" s="344"/>
      <c r="DN23" s="344"/>
      <c r="DO23" s="344"/>
      <c r="DP23" s="344"/>
      <c r="DQ23" s="344"/>
      <c r="DR23" s="344"/>
      <c r="DS23" s="344"/>
      <c r="DT23" s="344"/>
      <c r="DU23" s="344"/>
      <c r="DV23" s="344"/>
      <c r="DW23" s="344"/>
      <c r="DX23" s="344"/>
      <c r="DY23" s="344"/>
      <c r="DZ23" s="344"/>
      <c r="EA23" s="344"/>
      <c r="EB23" s="344"/>
      <c r="EC23" s="344"/>
      <c r="ED23" s="344"/>
      <c r="EE23" s="344"/>
    </row>
    <row r="24" spans="1:135" ht="21.6" customHeight="1">
      <c r="A24" s="120" t="s">
        <v>284</v>
      </c>
      <c r="B24" s="836" t="s">
        <v>283</v>
      </c>
      <c r="C24" s="837"/>
      <c r="D24" s="837"/>
      <c r="E24" s="837"/>
      <c r="F24" s="838"/>
      <c r="G24" s="345">
        <v>4</v>
      </c>
      <c r="H24" s="48"/>
      <c r="I24" s="375" t="s">
        <v>288</v>
      </c>
      <c r="J24" s="348"/>
      <c r="K24" s="348"/>
      <c r="L24" s="343"/>
      <c r="M24" s="343"/>
      <c r="N24" s="343"/>
      <c r="O24" s="348"/>
      <c r="P24" s="342"/>
      <c r="Q24" s="342"/>
      <c r="R24" s="342"/>
      <c r="S24" s="342"/>
      <c r="T24" s="342">
        <f>$G24*ESUM($I24)</f>
        <v>88</v>
      </c>
      <c r="U24" s="342"/>
      <c r="V24" s="342"/>
      <c r="W24" s="342"/>
      <c r="X24" s="342"/>
      <c r="Y24" s="344"/>
      <c r="Z24" s="344"/>
      <c r="AA24" s="344"/>
      <c r="AB24" s="344"/>
      <c r="AC24" s="344"/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344"/>
      <c r="CA24" s="344"/>
      <c r="CB24" s="344"/>
      <c r="CC24" s="344"/>
      <c r="CD24" s="344"/>
      <c r="CE24" s="344"/>
      <c r="CF24" s="344"/>
      <c r="CG24" s="344"/>
      <c r="CH24" s="344"/>
      <c r="CI24" s="344"/>
      <c r="CJ24" s="344"/>
      <c r="CK24" s="344"/>
      <c r="CL24" s="344"/>
      <c r="CM24" s="344"/>
      <c r="CN24" s="344"/>
      <c r="CO24" s="344"/>
      <c r="CP24" s="344"/>
      <c r="CQ24" s="344"/>
      <c r="CR24" s="344"/>
      <c r="CS24" s="344"/>
      <c r="CT24" s="344"/>
      <c r="CU24" s="344"/>
      <c r="CV24" s="344"/>
      <c r="CW24" s="344"/>
      <c r="CX24" s="344"/>
      <c r="CY24" s="344"/>
      <c r="CZ24" s="344"/>
      <c r="DA24" s="344"/>
      <c r="DB24" s="344"/>
      <c r="DC24" s="344"/>
      <c r="DD24" s="344"/>
      <c r="DE24" s="344"/>
      <c r="DF24" s="344"/>
      <c r="DG24" s="344"/>
      <c r="DH24" s="344"/>
      <c r="DI24" s="344"/>
      <c r="DJ24" s="344"/>
      <c r="DK24" s="344"/>
      <c r="DL24" s="344"/>
      <c r="DM24" s="344"/>
      <c r="DN24" s="344"/>
      <c r="DO24" s="344"/>
      <c r="DP24" s="344"/>
      <c r="DQ24" s="344"/>
      <c r="DR24" s="344"/>
      <c r="DS24" s="344"/>
      <c r="DT24" s="344"/>
      <c r="DU24" s="344"/>
      <c r="DV24" s="344"/>
      <c r="DW24" s="344"/>
      <c r="DX24" s="344"/>
      <c r="DY24" s="344"/>
      <c r="DZ24" s="344"/>
      <c r="EA24" s="344"/>
      <c r="EB24" s="344"/>
      <c r="EC24" s="344"/>
      <c r="ED24" s="344"/>
      <c r="EE24" s="344"/>
    </row>
    <row r="25" spans="1:135" ht="21.6" customHeight="1">
      <c r="A25" s="120" t="s">
        <v>284</v>
      </c>
      <c r="B25" s="836" t="s">
        <v>283</v>
      </c>
      <c r="C25" s="837"/>
      <c r="D25" s="837"/>
      <c r="E25" s="837"/>
      <c r="F25" s="838"/>
      <c r="G25" s="345">
        <v>4</v>
      </c>
      <c r="H25" s="48"/>
      <c r="I25" s="375" t="s">
        <v>289</v>
      </c>
      <c r="J25" s="348"/>
      <c r="K25" s="348"/>
      <c r="L25" s="343"/>
      <c r="M25" s="343"/>
      <c r="N25" s="343"/>
      <c r="O25" s="348"/>
      <c r="P25" s="342"/>
      <c r="Q25" s="342"/>
      <c r="R25" s="342"/>
      <c r="S25" s="342"/>
      <c r="T25" s="342">
        <f>$G25*ESUM($I25)</f>
        <v>124</v>
      </c>
      <c r="U25" s="342"/>
      <c r="V25" s="342"/>
      <c r="W25" s="342"/>
      <c r="X25" s="342"/>
      <c r="Y25" s="344"/>
      <c r="Z25" s="344"/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4"/>
      <c r="AU25" s="344"/>
      <c r="AV25" s="344"/>
      <c r="AW25" s="344"/>
      <c r="AX25" s="344"/>
      <c r="AY25" s="344"/>
      <c r="AZ25" s="344"/>
      <c r="BA25" s="344"/>
      <c r="BB25" s="344"/>
      <c r="BC25" s="344"/>
      <c r="BD25" s="344"/>
      <c r="BE25" s="344"/>
      <c r="BF25" s="344"/>
      <c r="BG25" s="344"/>
      <c r="BH25" s="344"/>
      <c r="BI25" s="344"/>
      <c r="BJ25" s="344"/>
      <c r="BK25" s="344"/>
      <c r="BL25" s="344"/>
      <c r="BM25" s="344"/>
      <c r="BN25" s="344"/>
      <c r="BO25" s="344"/>
      <c r="BP25" s="344"/>
      <c r="BQ25" s="344"/>
      <c r="BR25" s="344"/>
      <c r="BS25" s="344"/>
      <c r="BT25" s="344"/>
      <c r="BU25" s="344"/>
      <c r="BV25" s="344"/>
      <c r="BW25" s="344"/>
      <c r="BX25" s="344"/>
      <c r="BY25" s="344"/>
      <c r="BZ25" s="344"/>
      <c r="CA25" s="344"/>
      <c r="CB25" s="344"/>
      <c r="CC25" s="344"/>
      <c r="CD25" s="344"/>
      <c r="CE25" s="344"/>
      <c r="CF25" s="344"/>
      <c r="CG25" s="344"/>
      <c r="CH25" s="344"/>
      <c r="CI25" s="344"/>
      <c r="CJ25" s="344"/>
      <c r="CK25" s="344"/>
      <c r="CL25" s="344"/>
      <c r="CM25" s="344"/>
      <c r="CN25" s="344"/>
      <c r="CO25" s="344"/>
      <c r="CP25" s="344"/>
      <c r="CQ25" s="344"/>
      <c r="CR25" s="344"/>
      <c r="CS25" s="344"/>
      <c r="CT25" s="344"/>
      <c r="CU25" s="344"/>
      <c r="CV25" s="344"/>
      <c r="CW25" s="344"/>
      <c r="CX25" s="344"/>
      <c r="CY25" s="344"/>
      <c r="CZ25" s="344"/>
      <c r="DA25" s="344"/>
      <c r="DB25" s="344"/>
      <c r="DC25" s="344"/>
      <c r="DD25" s="344"/>
      <c r="DE25" s="344"/>
      <c r="DF25" s="344"/>
      <c r="DG25" s="344"/>
      <c r="DH25" s="344"/>
      <c r="DI25" s="344"/>
      <c r="DJ25" s="344"/>
      <c r="DK25" s="344"/>
      <c r="DL25" s="344"/>
      <c r="DM25" s="344"/>
      <c r="DN25" s="344"/>
      <c r="DO25" s="344"/>
      <c r="DP25" s="344"/>
      <c r="DQ25" s="344"/>
      <c r="DR25" s="344"/>
      <c r="DS25" s="344"/>
      <c r="DT25" s="344"/>
      <c r="DU25" s="344"/>
      <c r="DV25" s="344"/>
      <c r="DW25" s="344"/>
      <c r="DX25" s="344"/>
      <c r="DY25" s="344"/>
      <c r="DZ25" s="344"/>
      <c r="EA25" s="344"/>
      <c r="EB25" s="344"/>
      <c r="EC25" s="344"/>
      <c r="ED25" s="344"/>
      <c r="EE25" s="344"/>
    </row>
    <row r="26" spans="1:135" ht="21.6" customHeight="1">
      <c r="A26" s="120" t="s">
        <v>290</v>
      </c>
      <c r="B26" s="836" t="s">
        <v>291</v>
      </c>
      <c r="C26" s="837"/>
      <c r="D26" s="837"/>
      <c r="E26" s="837"/>
      <c r="F26" s="838"/>
      <c r="G26" s="345">
        <v>8</v>
      </c>
      <c r="H26" s="48"/>
      <c r="I26" s="375" t="s">
        <v>282</v>
      </c>
      <c r="J26" s="348"/>
      <c r="K26" s="348"/>
      <c r="L26" s="343"/>
      <c r="M26" s="343"/>
      <c r="N26" s="343"/>
      <c r="O26" s="348"/>
      <c r="P26" s="342"/>
      <c r="Q26" s="342"/>
      <c r="R26" s="342"/>
      <c r="S26" s="342"/>
      <c r="T26" s="348"/>
      <c r="U26" s="342">
        <f>$G26*ESUM($I26)</f>
        <v>56</v>
      </c>
      <c r="V26" s="342"/>
      <c r="W26" s="342"/>
      <c r="X26" s="342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344"/>
      <c r="BB26" s="344"/>
      <c r="BC26" s="344"/>
      <c r="BD26" s="344"/>
      <c r="BE26" s="344"/>
      <c r="BF26" s="344"/>
      <c r="BG26" s="344"/>
      <c r="BH26" s="344"/>
      <c r="BI26" s="344"/>
      <c r="BJ26" s="344"/>
      <c r="BK26" s="344"/>
      <c r="BL26" s="344"/>
      <c r="BM26" s="344"/>
      <c r="BN26" s="344"/>
      <c r="BO26" s="344"/>
      <c r="BP26" s="344"/>
      <c r="BQ26" s="344"/>
      <c r="BR26" s="344"/>
      <c r="BS26" s="344"/>
      <c r="BT26" s="344"/>
      <c r="BU26" s="344"/>
      <c r="BV26" s="344"/>
      <c r="BW26" s="344"/>
      <c r="BX26" s="344"/>
      <c r="BY26" s="344"/>
      <c r="BZ26" s="344"/>
      <c r="CA26" s="344"/>
      <c r="CB26" s="344"/>
      <c r="CC26" s="344"/>
      <c r="CD26" s="344"/>
      <c r="CE26" s="344"/>
      <c r="CF26" s="344"/>
      <c r="CG26" s="344"/>
      <c r="CH26" s="344"/>
      <c r="CI26" s="344"/>
      <c r="CJ26" s="344"/>
      <c r="CK26" s="344"/>
      <c r="CL26" s="344"/>
      <c r="CM26" s="344"/>
      <c r="CN26" s="344"/>
      <c r="CO26" s="344"/>
      <c r="CP26" s="344"/>
      <c r="CQ26" s="344"/>
      <c r="CR26" s="344"/>
      <c r="CS26" s="344"/>
      <c r="CT26" s="344"/>
      <c r="CU26" s="344"/>
      <c r="CV26" s="344"/>
      <c r="CW26" s="344"/>
      <c r="CX26" s="344"/>
      <c r="CY26" s="344"/>
      <c r="CZ26" s="344"/>
      <c r="DA26" s="344"/>
      <c r="DB26" s="344"/>
      <c r="DC26" s="344"/>
      <c r="DD26" s="344"/>
      <c r="DE26" s="344"/>
      <c r="DF26" s="344"/>
      <c r="DG26" s="344"/>
      <c r="DH26" s="344"/>
      <c r="DI26" s="344"/>
      <c r="DJ26" s="344"/>
      <c r="DK26" s="344"/>
      <c r="DL26" s="344"/>
      <c r="DM26" s="344"/>
      <c r="DN26" s="344"/>
      <c r="DO26" s="344"/>
      <c r="DP26" s="344"/>
      <c r="DQ26" s="344"/>
      <c r="DR26" s="344"/>
      <c r="DS26" s="344"/>
      <c r="DT26" s="344"/>
      <c r="DU26" s="344"/>
      <c r="DV26" s="344"/>
      <c r="DW26" s="344"/>
      <c r="DX26" s="344"/>
      <c r="DY26" s="344"/>
      <c r="DZ26" s="344"/>
      <c r="EA26" s="344"/>
      <c r="EB26" s="344"/>
      <c r="EC26" s="344"/>
      <c r="ED26" s="344"/>
      <c r="EE26" s="344"/>
    </row>
    <row r="27" spans="1:135" ht="21.6" customHeight="1">
      <c r="A27" s="240" t="s">
        <v>297</v>
      </c>
      <c r="B27" s="819" t="s">
        <v>298</v>
      </c>
      <c r="C27" s="820"/>
      <c r="D27" s="820"/>
      <c r="E27" s="820"/>
      <c r="F27" s="821"/>
      <c r="G27" s="345">
        <v>4</v>
      </c>
      <c r="H27" s="48"/>
      <c r="I27" s="375" t="s">
        <v>282</v>
      </c>
      <c r="J27" s="348"/>
      <c r="K27" s="348"/>
      <c r="L27" s="343"/>
      <c r="M27" s="343"/>
      <c r="N27" s="343"/>
      <c r="O27" s="348"/>
      <c r="P27" s="342"/>
      <c r="Q27" s="342">
        <f>$G27*ESUM($I27)</f>
        <v>28</v>
      </c>
      <c r="R27" s="342"/>
      <c r="S27" s="342"/>
      <c r="T27" s="348"/>
      <c r="U27" s="342"/>
      <c r="V27" s="342"/>
      <c r="W27" s="342"/>
      <c r="X27" s="342"/>
      <c r="Y27" s="344"/>
      <c r="Z27" s="344"/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344"/>
      <c r="CA27" s="344"/>
      <c r="CB27" s="344"/>
      <c r="CC27" s="344"/>
      <c r="CD27" s="344"/>
      <c r="CE27" s="344"/>
      <c r="CF27" s="344"/>
      <c r="CG27" s="344"/>
      <c r="CH27" s="344"/>
      <c r="CI27" s="344"/>
      <c r="CJ27" s="344"/>
      <c r="CK27" s="344"/>
      <c r="CL27" s="344"/>
      <c r="CM27" s="344"/>
      <c r="CN27" s="344"/>
      <c r="CO27" s="344"/>
      <c r="CP27" s="344"/>
      <c r="CQ27" s="344"/>
      <c r="CR27" s="344"/>
      <c r="CS27" s="344"/>
      <c r="CT27" s="344"/>
      <c r="CU27" s="344"/>
      <c r="CV27" s="344"/>
      <c r="CW27" s="344"/>
      <c r="CX27" s="344"/>
      <c r="CY27" s="344"/>
      <c r="CZ27" s="344"/>
      <c r="DA27" s="344"/>
      <c r="DB27" s="344"/>
      <c r="DC27" s="344"/>
      <c r="DD27" s="344"/>
      <c r="DE27" s="344"/>
      <c r="DF27" s="344"/>
      <c r="DG27" s="344"/>
      <c r="DH27" s="344"/>
      <c r="DI27" s="344"/>
      <c r="DJ27" s="344"/>
      <c r="DK27" s="344"/>
      <c r="DL27" s="344"/>
      <c r="DM27" s="344"/>
      <c r="DN27" s="344"/>
      <c r="DO27" s="344"/>
      <c r="DP27" s="344"/>
      <c r="DQ27" s="344"/>
      <c r="DR27" s="344"/>
      <c r="DS27" s="344"/>
      <c r="DT27" s="344"/>
      <c r="DU27" s="344"/>
      <c r="DV27" s="344"/>
      <c r="DW27" s="344"/>
      <c r="DX27" s="344"/>
      <c r="DY27" s="344"/>
      <c r="DZ27" s="344"/>
      <c r="EA27" s="344"/>
      <c r="EB27" s="344"/>
      <c r="EC27" s="344"/>
      <c r="ED27" s="344"/>
      <c r="EE27" s="344"/>
    </row>
    <row r="28" spans="1:135" ht="21.6" customHeight="1">
      <c r="A28" s="819" t="s">
        <v>292</v>
      </c>
      <c r="B28" s="820"/>
      <c r="C28" s="820"/>
      <c r="D28" s="820"/>
      <c r="E28" s="820"/>
      <c r="F28" s="821"/>
      <c r="G28" s="345">
        <v>1</v>
      </c>
      <c r="H28" s="48"/>
      <c r="I28" s="375">
        <v>2</v>
      </c>
      <c r="J28" s="348"/>
      <c r="K28" s="348"/>
      <c r="L28" s="343"/>
      <c r="M28" s="343"/>
      <c r="N28" s="343"/>
      <c r="O28" s="348"/>
      <c r="P28" s="342"/>
      <c r="Q28" s="342"/>
      <c r="R28" s="342"/>
      <c r="S28" s="342"/>
      <c r="T28" s="342"/>
      <c r="U28" s="342"/>
      <c r="V28" s="342">
        <f>$G28*ESUM($I28)</f>
        <v>2</v>
      </c>
      <c r="W28" s="342"/>
      <c r="X28" s="342"/>
      <c r="Y28" s="344"/>
      <c r="Z28" s="344"/>
      <c r="AA28" s="344"/>
      <c r="AB28" s="344"/>
      <c r="AC28" s="344"/>
      <c r="AD28" s="344"/>
      <c r="AE28" s="344"/>
      <c r="AF28" s="344"/>
      <c r="AG28" s="344"/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4"/>
      <c r="AU28" s="344"/>
      <c r="AV28" s="344"/>
      <c r="AW28" s="344"/>
      <c r="AX28" s="344"/>
      <c r="AY28" s="344"/>
      <c r="AZ28" s="344"/>
      <c r="BA28" s="344"/>
      <c r="BB28" s="344"/>
      <c r="BC28" s="344"/>
      <c r="BD28" s="344"/>
      <c r="BE28" s="344"/>
      <c r="BF28" s="344"/>
      <c r="BG28" s="344"/>
      <c r="BH28" s="344"/>
      <c r="BI28" s="344"/>
      <c r="BJ28" s="344"/>
      <c r="BK28" s="344"/>
      <c r="BL28" s="344"/>
      <c r="BM28" s="344"/>
      <c r="BN28" s="344"/>
      <c r="BO28" s="344"/>
      <c r="BP28" s="344"/>
      <c r="BQ28" s="344"/>
      <c r="BR28" s="344"/>
      <c r="BS28" s="344"/>
      <c r="BT28" s="344"/>
      <c r="BU28" s="344"/>
      <c r="BV28" s="344"/>
      <c r="BW28" s="344"/>
      <c r="BX28" s="344"/>
      <c r="BY28" s="344"/>
      <c r="BZ28" s="344"/>
      <c r="CA28" s="344"/>
      <c r="CB28" s="344"/>
      <c r="CC28" s="344"/>
      <c r="CD28" s="344"/>
      <c r="CE28" s="344"/>
      <c r="CF28" s="344"/>
      <c r="CG28" s="344"/>
      <c r="CH28" s="344"/>
      <c r="CI28" s="344"/>
      <c r="CJ28" s="344"/>
      <c r="CK28" s="344"/>
      <c r="CL28" s="344"/>
      <c r="CM28" s="344"/>
      <c r="CN28" s="344"/>
      <c r="CO28" s="344"/>
      <c r="CP28" s="344"/>
      <c r="CQ28" s="344"/>
      <c r="CR28" s="344"/>
      <c r="CS28" s="344"/>
      <c r="CT28" s="344"/>
      <c r="CU28" s="344"/>
      <c r="CV28" s="344"/>
      <c r="CW28" s="344"/>
      <c r="CX28" s="344"/>
      <c r="CY28" s="344"/>
      <c r="CZ28" s="344"/>
      <c r="DA28" s="344"/>
      <c r="DB28" s="344"/>
      <c r="DC28" s="344"/>
      <c r="DD28" s="344"/>
      <c r="DE28" s="344"/>
      <c r="DF28" s="344"/>
      <c r="DG28" s="344"/>
      <c r="DH28" s="344"/>
      <c r="DI28" s="344"/>
      <c r="DJ28" s="344"/>
      <c r="DK28" s="344"/>
      <c r="DL28" s="344"/>
      <c r="DM28" s="344"/>
      <c r="DN28" s="344"/>
      <c r="DO28" s="344"/>
      <c r="DP28" s="344"/>
      <c r="DQ28" s="344"/>
      <c r="DR28" s="344"/>
      <c r="DS28" s="344"/>
      <c r="DT28" s="344"/>
      <c r="DU28" s="344"/>
      <c r="DV28" s="344"/>
      <c r="DW28" s="344"/>
      <c r="DX28" s="344"/>
      <c r="DY28" s="344"/>
      <c r="DZ28" s="344"/>
      <c r="EA28" s="344"/>
      <c r="EB28" s="344"/>
      <c r="EC28" s="344"/>
      <c r="ED28" s="344"/>
      <c r="EE28" s="344"/>
    </row>
    <row r="29" spans="1:135" ht="21.6" customHeight="1">
      <c r="A29" s="819" t="s">
        <v>293</v>
      </c>
      <c r="B29" s="820"/>
      <c r="C29" s="820"/>
      <c r="D29" s="820"/>
      <c r="E29" s="820"/>
      <c r="F29" s="821"/>
      <c r="G29" s="345"/>
      <c r="H29" s="48"/>
      <c r="I29" s="375"/>
      <c r="J29" s="348"/>
      <c r="K29" s="348"/>
      <c r="L29" s="343"/>
      <c r="M29" s="343"/>
      <c r="N29" s="343"/>
      <c r="O29" s="348"/>
      <c r="P29" s="342"/>
      <c r="Q29" s="342"/>
      <c r="R29" s="342"/>
      <c r="S29" s="342"/>
      <c r="T29" s="342"/>
      <c r="U29" s="342"/>
      <c r="V29" s="342"/>
      <c r="W29" s="342"/>
      <c r="X29" s="342"/>
      <c r="Y29" s="344"/>
      <c r="Z29" s="344"/>
      <c r="AA29" s="344"/>
      <c r="AB29" s="344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344"/>
      <c r="AX29" s="344"/>
      <c r="AY29" s="344"/>
      <c r="AZ29" s="344"/>
      <c r="BA29" s="344"/>
      <c r="BB29" s="344"/>
      <c r="BC29" s="344"/>
      <c r="BD29" s="344"/>
      <c r="BE29" s="344"/>
      <c r="BF29" s="344"/>
      <c r="BG29" s="344"/>
      <c r="BH29" s="344"/>
      <c r="BI29" s="344"/>
      <c r="BJ29" s="344"/>
      <c r="BK29" s="344"/>
      <c r="BL29" s="344"/>
      <c r="BM29" s="344"/>
      <c r="BN29" s="344"/>
      <c r="BO29" s="344"/>
      <c r="BP29" s="344"/>
      <c r="BQ29" s="344"/>
      <c r="BR29" s="344"/>
      <c r="BS29" s="344"/>
      <c r="BT29" s="344"/>
      <c r="BU29" s="344"/>
      <c r="BV29" s="344"/>
      <c r="BW29" s="344"/>
      <c r="BX29" s="344"/>
      <c r="BY29" s="344"/>
      <c r="BZ29" s="344"/>
      <c r="CA29" s="344"/>
      <c r="CB29" s="344"/>
      <c r="CC29" s="344"/>
      <c r="CD29" s="344"/>
      <c r="CE29" s="344"/>
      <c r="CF29" s="344"/>
      <c r="CG29" s="344"/>
      <c r="CH29" s="344"/>
      <c r="CI29" s="344"/>
      <c r="CJ29" s="344"/>
      <c r="CK29" s="344"/>
      <c r="CL29" s="344"/>
      <c r="CM29" s="344"/>
      <c r="CN29" s="344"/>
      <c r="CO29" s="344"/>
      <c r="CP29" s="344"/>
      <c r="CQ29" s="344"/>
      <c r="CR29" s="344"/>
      <c r="CS29" s="344"/>
      <c r="CT29" s="344"/>
      <c r="CU29" s="344"/>
      <c r="CV29" s="344"/>
      <c r="CW29" s="344"/>
      <c r="CX29" s="344"/>
      <c r="CY29" s="344"/>
      <c r="CZ29" s="344"/>
      <c r="DA29" s="344"/>
      <c r="DB29" s="344"/>
      <c r="DC29" s="344"/>
      <c r="DD29" s="344"/>
      <c r="DE29" s="344"/>
      <c r="DF29" s="344"/>
      <c r="DG29" s="344"/>
      <c r="DH29" s="344"/>
      <c r="DI29" s="344"/>
      <c r="DJ29" s="344"/>
      <c r="DK29" s="344"/>
      <c r="DL29" s="344"/>
      <c r="DM29" s="344"/>
      <c r="DN29" s="344"/>
      <c r="DO29" s="344"/>
      <c r="DP29" s="344"/>
      <c r="DQ29" s="344"/>
      <c r="DR29" s="344"/>
      <c r="DS29" s="344"/>
      <c r="DT29" s="344"/>
      <c r="DU29" s="344"/>
      <c r="DV29" s="344"/>
      <c r="DW29" s="344"/>
      <c r="DX29" s="344"/>
      <c r="DY29" s="344"/>
      <c r="DZ29" s="344"/>
      <c r="EA29" s="344"/>
      <c r="EB29" s="344"/>
      <c r="EC29" s="344"/>
      <c r="ED29" s="344"/>
      <c r="EE29" s="344"/>
    </row>
    <row r="30" spans="1:135" ht="21.6" customHeight="1">
      <c r="A30" s="120"/>
      <c r="B30" s="819" t="s">
        <v>294</v>
      </c>
      <c r="C30" s="820"/>
      <c r="D30" s="820"/>
      <c r="E30" s="820"/>
      <c r="F30" s="821"/>
      <c r="G30" s="345">
        <v>1</v>
      </c>
      <c r="H30" s="48"/>
      <c r="I30" s="375">
        <v>3</v>
      </c>
      <c r="J30" s="348"/>
      <c r="K30" s="348"/>
      <c r="L30" s="343"/>
      <c r="M30" s="343"/>
      <c r="N30" s="343"/>
      <c r="O30" s="348"/>
      <c r="P30" s="342"/>
      <c r="Q30" s="342"/>
      <c r="R30" s="342"/>
      <c r="S30" s="342"/>
      <c r="T30" s="342"/>
      <c r="U30" s="342"/>
      <c r="V30" s="342"/>
      <c r="W30" s="342">
        <f>$G30*ESUM($I30)</f>
        <v>3</v>
      </c>
      <c r="X30" s="342"/>
      <c r="Y30" s="344"/>
      <c r="Z30" s="344"/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344"/>
      <c r="CA30" s="344"/>
      <c r="CB30" s="344"/>
      <c r="CC30" s="344"/>
      <c r="CD30" s="344"/>
      <c r="CE30" s="344"/>
      <c r="CF30" s="344"/>
      <c r="CG30" s="344"/>
      <c r="CH30" s="344"/>
      <c r="CI30" s="344"/>
      <c r="CJ30" s="344"/>
      <c r="CK30" s="344"/>
      <c r="CL30" s="344"/>
      <c r="CM30" s="344"/>
      <c r="CN30" s="344"/>
      <c r="CO30" s="344"/>
      <c r="CP30" s="344"/>
      <c r="CQ30" s="344"/>
      <c r="CR30" s="344"/>
      <c r="CS30" s="344"/>
      <c r="CT30" s="344"/>
      <c r="CU30" s="344"/>
      <c r="CV30" s="344"/>
      <c r="CW30" s="344"/>
      <c r="CX30" s="344"/>
      <c r="CY30" s="344"/>
      <c r="CZ30" s="344"/>
      <c r="DA30" s="344"/>
      <c r="DB30" s="344"/>
      <c r="DC30" s="344"/>
      <c r="DD30" s="344"/>
      <c r="DE30" s="344"/>
      <c r="DF30" s="344"/>
      <c r="DG30" s="344"/>
      <c r="DH30" s="344"/>
      <c r="DI30" s="344"/>
      <c r="DJ30" s="344"/>
      <c r="DK30" s="344"/>
      <c r="DL30" s="344"/>
      <c r="DM30" s="344"/>
      <c r="DN30" s="344"/>
      <c r="DO30" s="344"/>
      <c r="DP30" s="344"/>
      <c r="DQ30" s="344"/>
      <c r="DR30" s="344"/>
      <c r="DS30" s="344"/>
      <c r="DT30" s="344"/>
      <c r="DU30" s="344"/>
      <c r="DV30" s="344"/>
      <c r="DW30" s="344"/>
      <c r="DX30" s="344"/>
      <c r="DY30" s="344"/>
      <c r="DZ30" s="344"/>
      <c r="EA30" s="344"/>
      <c r="EB30" s="344"/>
      <c r="EC30" s="344"/>
      <c r="ED30" s="344"/>
      <c r="EE30" s="344"/>
    </row>
    <row r="31" spans="1:135" ht="21.6" customHeight="1">
      <c r="A31" s="120"/>
      <c r="B31" s="819" t="s">
        <v>295</v>
      </c>
      <c r="C31" s="820"/>
      <c r="D31" s="820"/>
      <c r="E31" s="820"/>
      <c r="F31" s="821"/>
      <c r="G31" s="345">
        <v>1</v>
      </c>
      <c r="H31" s="48"/>
      <c r="I31" s="375" t="s">
        <v>296</v>
      </c>
      <c r="J31" s="348"/>
      <c r="K31" s="348"/>
      <c r="L31" s="343"/>
      <c r="M31" s="343"/>
      <c r="N31" s="343"/>
      <c r="O31" s="348"/>
      <c r="P31" s="342"/>
      <c r="Q31" s="342"/>
      <c r="R31" s="342"/>
      <c r="S31" s="342"/>
      <c r="T31" s="342"/>
      <c r="U31" s="342"/>
      <c r="V31" s="342"/>
      <c r="W31" s="342"/>
      <c r="X31" s="342">
        <f>$G31*ESUM($I31)</f>
        <v>16</v>
      </c>
      <c r="Y31" s="344"/>
      <c r="Z31" s="344"/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4"/>
      <c r="AP31" s="344"/>
      <c r="AQ31" s="344"/>
      <c r="AR31" s="344"/>
      <c r="AS31" s="344"/>
      <c r="AT31" s="344"/>
      <c r="AU31" s="344"/>
      <c r="AV31" s="344"/>
      <c r="AW31" s="344"/>
      <c r="AX31" s="344"/>
      <c r="AY31" s="344"/>
      <c r="AZ31" s="344"/>
      <c r="BA31" s="344"/>
      <c r="BB31" s="344"/>
      <c r="BC31" s="344"/>
      <c r="BD31" s="344"/>
      <c r="BE31" s="344"/>
      <c r="BF31" s="344"/>
      <c r="BG31" s="344"/>
      <c r="BH31" s="344"/>
      <c r="BI31" s="344"/>
      <c r="BJ31" s="344"/>
      <c r="BK31" s="344"/>
      <c r="BL31" s="344"/>
      <c r="BM31" s="344"/>
      <c r="BN31" s="344"/>
      <c r="BO31" s="344"/>
      <c r="BP31" s="344"/>
      <c r="BQ31" s="344"/>
      <c r="BR31" s="344"/>
      <c r="BS31" s="344"/>
      <c r="BT31" s="344"/>
      <c r="BU31" s="344"/>
      <c r="BV31" s="344"/>
      <c r="BW31" s="344"/>
      <c r="BX31" s="344"/>
      <c r="BY31" s="344"/>
      <c r="BZ31" s="344"/>
      <c r="CA31" s="344"/>
      <c r="CB31" s="344"/>
      <c r="CC31" s="344"/>
      <c r="CD31" s="344"/>
      <c r="CE31" s="344"/>
      <c r="CF31" s="344"/>
      <c r="CG31" s="344"/>
      <c r="CH31" s="344"/>
      <c r="CI31" s="344"/>
      <c r="CJ31" s="344"/>
      <c r="CK31" s="344"/>
      <c r="CL31" s="344"/>
      <c r="CM31" s="344"/>
      <c r="CN31" s="344"/>
      <c r="CO31" s="344"/>
      <c r="CP31" s="344"/>
      <c r="CQ31" s="344"/>
      <c r="CR31" s="344"/>
      <c r="CS31" s="344"/>
      <c r="CT31" s="344"/>
      <c r="CU31" s="344"/>
      <c r="CV31" s="344"/>
      <c r="CW31" s="344"/>
      <c r="CX31" s="344"/>
      <c r="CY31" s="344"/>
      <c r="CZ31" s="344"/>
      <c r="DA31" s="344"/>
      <c r="DB31" s="344"/>
      <c r="DC31" s="344"/>
      <c r="DD31" s="344"/>
      <c r="DE31" s="344"/>
      <c r="DF31" s="344"/>
      <c r="DG31" s="344"/>
      <c r="DH31" s="344"/>
      <c r="DI31" s="344"/>
      <c r="DJ31" s="344"/>
      <c r="DK31" s="344"/>
      <c r="DL31" s="344"/>
      <c r="DM31" s="344"/>
      <c r="DN31" s="344"/>
      <c r="DO31" s="344"/>
      <c r="DP31" s="344"/>
      <c r="DQ31" s="344"/>
      <c r="DR31" s="344"/>
      <c r="DS31" s="344"/>
      <c r="DT31" s="344"/>
      <c r="DU31" s="344"/>
      <c r="DV31" s="344"/>
      <c r="DW31" s="344"/>
      <c r="DX31" s="344"/>
      <c r="DY31" s="344"/>
      <c r="DZ31" s="344"/>
      <c r="EA31" s="344"/>
      <c r="EB31" s="344"/>
      <c r="EC31" s="344"/>
      <c r="ED31" s="344"/>
      <c r="EE31" s="344"/>
    </row>
    <row r="32" spans="1:135" ht="21.6" customHeight="1">
      <c r="A32" s="120"/>
      <c r="B32" s="819"/>
      <c r="C32" s="820"/>
      <c r="D32" s="820"/>
      <c r="E32" s="820"/>
      <c r="F32" s="821"/>
      <c r="G32" s="345"/>
      <c r="H32" s="48"/>
      <c r="I32" s="375"/>
      <c r="J32" s="348"/>
      <c r="K32" s="348"/>
      <c r="L32" s="343"/>
      <c r="M32" s="343"/>
      <c r="N32" s="343"/>
      <c r="O32" s="348"/>
      <c r="P32" s="342"/>
      <c r="Q32" s="342"/>
      <c r="R32" s="342"/>
      <c r="S32" s="342"/>
      <c r="T32" s="342"/>
      <c r="U32" s="342"/>
      <c r="V32" s="342"/>
      <c r="W32" s="342"/>
      <c r="X32" s="342"/>
      <c r="Y32" s="344"/>
      <c r="Z32" s="344"/>
      <c r="AA32" s="344"/>
      <c r="AB32" s="344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4"/>
      <c r="AP32" s="344"/>
      <c r="AQ32" s="344"/>
      <c r="AR32" s="344"/>
      <c r="AS32" s="344"/>
      <c r="AT32" s="344"/>
      <c r="AU32" s="344"/>
      <c r="AV32" s="344"/>
      <c r="AW32" s="344"/>
      <c r="AX32" s="344"/>
      <c r="AY32" s="344"/>
      <c r="AZ32" s="344"/>
      <c r="BA32" s="344"/>
      <c r="BB32" s="344"/>
      <c r="BC32" s="344"/>
      <c r="BD32" s="344"/>
      <c r="BE32" s="344"/>
      <c r="BF32" s="344"/>
      <c r="BG32" s="344"/>
      <c r="BH32" s="344"/>
      <c r="BI32" s="344"/>
      <c r="BJ32" s="344"/>
      <c r="BK32" s="344"/>
      <c r="BL32" s="344"/>
      <c r="BM32" s="344"/>
      <c r="BN32" s="344"/>
      <c r="BO32" s="344"/>
      <c r="BP32" s="344"/>
      <c r="BQ32" s="344"/>
      <c r="BR32" s="344"/>
      <c r="BS32" s="344"/>
      <c r="BT32" s="344"/>
      <c r="BU32" s="344"/>
      <c r="BV32" s="344"/>
      <c r="BW32" s="344"/>
      <c r="BX32" s="344"/>
      <c r="BY32" s="344"/>
      <c r="BZ32" s="344"/>
      <c r="CA32" s="344"/>
      <c r="CB32" s="344"/>
      <c r="CC32" s="344"/>
      <c r="CD32" s="344"/>
      <c r="CE32" s="344"/>
      <c r="CF32" s="344"/>
      <c r="CG32" s="344"/>
      <c r="CH32" s="344"/>
      <c r="CI32" s="344"/>
      <c r="CJ32" s="344"/>
      <c r="CK32" s="344"/>
      <c r="CL32" s="344"/>
      <c r="CM32" s="344"/>
      <c r="CN32" s="344"/>
      <c r="CO32" s="344"/>
      <c r="CP32" s="344"/>
      <c r="CQ32" s="344"/>
      <c r="CR32" s="344"/>
      <c r="CS32" s="344"/>
      <c r="CT32" s="344"/>
      <c r="CU32" s="344"/>
      <c r="CV32" s="344"/>
      <c r="CW32" s="344"/>
      <c r="CX32" s="344"/>
      <c r="CY32" s="344"/>
      <c r="CZ32" s="344"/>
      <c r="DA32" s="344"/>
      <c r="DB32" s="344"/>
      <c r="DC32" s="344"/>
      <c r="DD32" s="344"/>
      <c r="DE32" s="344"/>
      <c r="DF32" s="344"/>
      <c r="DG32" s="344"/>
      <c r="DH32" s="344"/>
      <c r="DI32" s="344"/>
      <c r="DJ32" s="344"/>
      <c r="DK32" s="344"/>
      <c r="DL32" s="344"/>
      <c r="DM32" s="344"/>
      <c r="DN32" s="344"/>
      <c r="DO32" s="344"/>
      <c r="DP32" s="344"/>
      <c r="DQ32" s="344"/>
      <c r="DR32" s="344"/>
      <c r="DS32" s="344"/>
      <c r="DT32" s="344"/>
      <c r="DU32" s="344"/>
      <c r="DV32" s="344"/>
      <c r="DW32" s="344"/>
      <c r="DX32" s="344"/>
      <c r="DY32" s="344"/>
      <c r="DZ32" s="344"/>
      <c r="EA32" s="344"/>
      <c r="EB32" s="344"/>
      <c r="EC32" s="344"/>
      <c r="ED32" s="344"/>
      <c r="EE32" s="344"/>
    </row>
    <row r="33" spans="1:135" ht="21.6" customHeight="1">
      <c r="A33" s="120"/>
      <c r="B33" s="605"/>
      <c r="C33" s="606"/>
      <c r="D33" s="606"/>
      <c r="E33" s="606"/>
      <c r="F33" s="607"/>
      <c r="G33" s="367"/>
      <c r="H33" s="48"/>
      <c r="I33" s="375"/>
      <c r="J33" s="609"/>
      <c r="K33" s="609"/>
      <c r="L33" s="608"/>
      <c r="M33" s="608"/>
      <c r="N33" s="608"/>
      <c r="O33" s="609"/>
      <c r="P33" s="604"/>
      <c r="Q33" s="604"/>
      <c r="R33" s="604"/>
      <c r="S33" s="604"/>
      <c r="T33" s="604"/>
      <c r="U33" s="604"/>
      <c r="V33" s="604"/>
      <c r="W33" s="604"/>
      <c r="X33" s="604"/>
      <c r="Y33" s="365"/>
      <c r="Z33" s="365"/>
      <c r="AA33" s="365"/>
      <c r="AB33" s="365"/>
      <c r="AC33" s="365"/>
      <c r="AD33" s="365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365"/>
      <c r="BT33" s="365"/>
      <c r="BU33" s="365"/>
      <c r="BV33" s="365"/>
      <c r="BW33" s="365"/>
      <c r="BX33" s="365"/>
      <c r="BY33" s="365"/>
      <c r="BZ33" s="365"/>
      <c r="CA33" s="365"/>
      <c r="CB33" s="365"/>
      <c r="CC33" s="365"/>
      <c r="CD33" s="365"/>
      <c r="CE33" s="365"/>
      <c r="CF33" s="365"/>
      <c r="CG33" s="365"/>
      <c r="CH33" s="365"/>
      <c r="CI33" s="365"/>
      <c r="CJ33" s="365"/>
      <c r="CK33" s="365"/>
      <c r="CL33" s="365"/>
      <c r="CM33" s="365"/>
      <c r="CN33" s="365"/>
      <c r="CO33" s="365"/>
      <c r="CP33" s="365"/>
      <c r="CQ33" s="365"/>
      <c r="CR33" s="365"/>
      <c r="CS33" s="365"/>
      <c r="CT33" s="365"/>
      <c r="CU33" s="365"/>
      <c r="CV33" s="365"/>
      <c r="CW33" s="365"/>
      <c r="CX33" s="365"/>
      <c r="CY33" s="365"/>
      <c r="CZ33" s="365"/>
      <c r="DA33" s="365"/>
      <c r="DB33" s="365"/>
      <c r="DC33" s="365"/>
      <c r="DD33" s="365"/>
      <c r="DE33" s="365"/>
      <c r="DF33" s="365"/>
      <c r="DG33" s="365"/>
      <c r="DH33" s="365"/>
      <c r="DI33" s="365"/>
      <c r="DJ33" s="365"/>
      <c r="DK33" s="365"/>
      <c r="DL33" s="365"/>
      <c r="DM33" s="365"/>
      <c r="DN33" s="365"/>
      <c r="DO33" s="365"/>
      <c r="DP33" s="365"/>
      <c r="DQ33" s="365"/>
      <c r="DR33" s="365"/>
      <c r="DS33" s="365"/>
      <c r="DT33" s="365"/>
      <c r="DU33" s="365"/>
      <c r="DV33" s="365"/>
      <c r="DW33" s="365"/>
      <c r="DX33" s="365"/>
      <c r="DY33" s="365"/>
      <c r="DZ33" s="365"/>
      <c r="EA33" s="365"/>
      <c r="EB33" s="365"/>
      <c r="EC33" s="365"/>
      <c r="ED33" s="365"/>
      <c r="EE33" s="365"/>
    </row>
    <row r="34" spans="1:135" ht="21.6" customHeight="1">
      <c r="A34" s="120"/>
      <c r="B34" s="819"/>
      <c r="C34" s="820"/>
      <c r="D34" s="820"/>
      <c r="E34" s="820"/>
      <c r="F34" s="821"/>
      <c r="G34" s="122"/>
      <c r="H34" s="48"/>
      <c r="I34" s="122"/>
      <c r="J34" s="40"/>
      <c r="K34" s="40"/>
      <c r="L34" s="343"/>
      <c r="M34" s="343"/>
      <c r="N34" s="343"/>
      <c r="O34" s="342"/>
      <c r="P34" s="342"/>
      <c r="Q34" s="342"/>
      <c r="R34" s="342"/>
      <c r="S34" s="342"/>
      <c r="T34" s="342"/>
      <c r="U34" s="342"/>
      <c r="V34" s="342"/>
      <c r="W34" s="342"/>
      <c r="X34" s="342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</row>
    <row r="35" spans="1:135" ht="21.6" customHeight="1">
      <c r="A35" s="126"/>
      <c r="B35" s="819"/>
      <c r="C35" s="820"/>
      <c r="D35" s="820"/>
      <c r="E35" s="820"/>
      <c r="F35" s="821"/>
      <c r="G35" s="138"/>
      <c r="H35" s="48"/>
      <c r="I35" s="138"/>
      <c r="J35" s="138"/>
      <c r="K35" s="157"/>
      <c r="L35" s="343"/>
      <c r="M35" s="343"/>
      <c r="N35" s="343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</row>
    <row r="36" spans="1:135" ht="21.6" customHeight="1">
      <c r="A36" s="50"/>
      <c r="B36" s="747"/>
      <c r="C36" s="839"/>
      <c r="D36" s="839"/>
      <c r="E36" s="839"/>
      <c r="F36" s="748"/>
      <c r="G36" s="122"/>
      <c r="H36" s="49"/>
      <c r="I36" s="49" t="s">
        <v>19</v>
      </c>
      <c r="J36" s="136">
        <f t="shared" ref="J36:X36" si="1">SUM(J4:J35)</f>
        <v>11</v>
      </c>
      <c r="K36" s="343">
        <f t="shared" si="1"/>
        <v>9</v>
      </c>
      <c r="L36" s="343">
        <f t="shared" si="1"/>
        <v>2</v>
      </c>
      <c r="M36" s="343">
        <f t="shared" si="1"/>
        <v>1</v>
      </c>
      <c r="N36" s="343">
        <f t="shared" si="1"/>
        <v>1</v>
      </c>
      <c r="O36" s="343">
        <f t="shared" si="1"/>
        <v>18</v>
      </c>
      <c r="P36" s="343">
        <f t="shared" si="1"/>
        <v>140</v>
      </c>
      <c r="Q36" s="343">
        <f t="shared" si="1"/>
        <v>28</v>
      </c>
      <c r="R36" s="343">
        <f t="shared" si="1"/>
        <v>56</v>
      </c>
      <c r="S36" s="343">
        <f t="shared" si="1"/>
        <v>160</v>
      </c>
      <c r="T36" s="343">
        <f t="shared" si="1"/>
        <v>212</v>
      </c>
      <c r="U36" s="343">
        <f t="shared" si="1"/>
        <v>56</v>
      </c>
      <c r="V36" s="343">
        <f t="shared" si="1"/>
        <v>2</v>
      </c>
      <c r="W36" s="343">
        <f t="shared" si="1"/>
        <v>3</v>
      </c>
      <c r="X36" s="343">
        <f t="shared" si="1"/>
        <v>16</v>
      </c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</row>
    <row r="37" spans="1:135" s="55" customFormat="1" ht="21.6" customHeight="1" thickBot="1">
      <c r="A37" s="51"/>
      <c r="B37" s="840"/>
      <c r="C37" s="841"/>
      <c r="D37" s="841"/>
      <c r="E37" s="841"/>
      <c r="F37" s="842"/>
      <c r="G37" s="52"/>
      <c r="H37" s="52"/>
      <c r="I37" s="52" t="s">
        <v>20</v>
      </c>
      <c r="J37" s="52"/>
      <c r="K37" s="52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</row>
    <row r="38" spans="1:135" s="55" customFormat="1" ht="21.6" customHeight="1" thickTop="1" thickBot="1">
      <c r="A38" s="72"/>
      <c r="B38" s="843"/>
      <c r="C38" s="844"/>
      <c r="D38" s="844"/>
      <c r="E38" s="844"/>
      <c r="F38" s="845"/>
      <c r="G38" s="73"/>
      <c r="H38" s="73"/>
      <c r="I38" s="56" t="s">
        <v>21</v>
      </c>
      <c r="J38" s="57">
        <f t="shared" ref="J38:X38" si="2">ROUND(SUM(J36+SUM(J36*J37)),0)</f>
        <v>11</v>
      </c>
      <c r="K38" s="57">
        <f t="shared" si="2"/>
        <v>9</v>
      </c>
      <c r="L38" s="57">
        <f t="shared" si="2"/>
        <v>2</v>
      </c>
      <c r="M38" s="57">
        <f t="shared" si="2"/>
        <v>1</v>
      </c>
      <c r="N38" s="57">
        <f t="shared" si="2"/>
        <v>1</v>
      </c>
      <c r="O38" s="57">
        <f t="shared" si="2"/>
        <v>18</v>
      </c>
      <c r="P38" s="57">
        <f t="shared" si="2"/>
        <v>140</v>
      </c>
      <c r="Q38" s="57">
        <f t="shared" si="2"/>
        <v>28</v>
      </c>
      <c r="R38" s="57">
        <f t="shared" si="2"/>
        <v>56</v>
      </c>
      <c r="S38" s="57">
        <f t="shared" si="2"/>
        <v>160</v>
      </c>
      <c r="T38" s="57">
        <f t="shared" si="2"/>
        <v>212</v>
      </c>
      <c r="U38" s="57">
        <f t="shared" si="2"/>
        <v>56</v>
      </c>
      <c r="V38" s="57">
        <f t="shared" si="2"/>
        <v>2</v>
      </c>
      <c r="W38" s="57">
        <f t="shared" si="2"/>
        <v>3</v>
      </c>
      <c r="X38" s="57">
        <f t="shared" si="2"/>
        <v>16</v>
      </c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</row>
    <row r="39" spans="1:135" s="61" customFormat="1" ht="21.6" customHeight="1" thickTop="1">
      <c r="A39" s="58"/>
      <c r="B39" s="846"/>
      <c r="C39" s="847"/>
      <c r="D39" s="847"/>
      <c r="E39" s="847"/>
      <c r="F39" s="848"/>
      <c r="G39" s="58"/>
      <c r="H39" s="58"/>
      <c r="I39" s="58" t="s">
        <v>125</v>
      </c>
      <c r="J39" s="58"/>
      <c r="K39" s="58"/>
      <c r="L39" s="100"/>
      <c r="M39" s="100">
        <v>2</v>
      </c>
      <c r="N39" s="100"/>
      <c r="O39" s="59"/>
      <c r="P39" s="59"/>
      <c r="Q39" s="59"/>
      <c r="R39" s="59"/>
      <c r="S39" s="59"/>
      <c r="T39" s="59"/>
      <c r="U39" s="59"/>
      <c r="V39" s="59">
        <v>0.23</v>
      </c>
      <c r="W39" s="59">
        <v>0.3</v>
      </c>
      <c r="X39" s="59">
        <v>0.36</v>
      </c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</row>
    <row r="40" spans="1:135" s="61" customFormat="1" ht="21.6" customHeight="1">
      <c r="A40" s="66"/>
      <c r="B40" s="835"/>
      <c r="C40" s="835"/>
      <c r="D40" s="835"/>
      <c r="E40" s="835"/>
      <c r="F40" s="835"/>
      <c r="G40" s="67"/>
      <c r="H40" s="67"/>
      <c r="I40" s="67" t="s">
        <v>250</v>
      </c>
      <c r="J40" s="67"/>
      <c r="K40" s="67"/>
      <c r="L40" s="68"/>
      <c r="M40" s="68"/>
      <c r="N40" s="68"/>
      <c r="O40" s="63">
        <f>8.46/1000</f>
        <v>8.4600000000000005E-3</v>
      </c>
      <c r="P40" s="63"/>
      <c r="Q40" s="63"/>
      <c r="R40" s="63"/>
      <c r="S40" s="63"/>
      <c r="T40" s="63"/>
      <c r="U40" s="63"/>
      <c r="V40" s="63"/>
      <c r="W40" s="63"/>
      <c r="X40" s="63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</row>
    <row r="41" spans="1:135" s="61" customFormat="1" ht="21.6" customHeight="1">
      <c r="A41" s="66"/>
      <c r="B41" s="835"/>
      <c r="C41" s="835"/>
      <c r="D41" s="835"/>
      <c r="E41" s="835"/>
      <c r="F41" s="835"/>
      <c r="G41" s="67"/>
      <c r="H41" s="67"/>
      <c r="I41" s="67" t="s">
        <v>299</v>
      </c>
      <c r="J41" s="67"/>
      <c r="K41" s="67"/>
      <c r="L41" s="68"/>
      <c r="M41" s="68"/>
      <c r="N41" s="68"/>
      <c r="O41" s="63"/>
      <c r="P41" s="63">
        <f>11.58/1000</f>
        <v>1.158E-2</v>
      </c>
      <c r="Q41" s="63">
        <f>11.58/1000</f>
        <v>1.158E-2</v>
      </c>
      <c r="R41" s="63">
        <f>18.5/1000</f>
        <v>1.8499999999999999E-2</v>
      </c>
      <c r="S41" s="63">
        <f>21.55/1000</f>
        <v>2.155E-2</v>
      </c>
      <c r="T41" s="63">
        <f>21.55/1000</f>
        <v>2.155E-2</v>
      </c>
      <c r="U41" s="63">
        <f>23/1000</f>
        <v>2.3E-2</v>
      </c>
      <c r="V41" s="63"/>
      <c r="W41" s="63"/>
      <c r="X41" s="63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</row>
    <row r="42" spans="1:135" s="61" customFormat="1" ht="21.6" customHeight="1">
      <c r="A42" s="62"/>
      <c r="B42" s="824"/>
      <c r="C42" s="825"/>
      <c r="D42" s="825"/>
      <c r="E42" s="825"/>
      <c r="F42" s="826"/>
      <c r="G42" s="64"/>
      <c r="H42" s="64"/>
      <c r="I42" s="64" t="s">
        <v>48</v>
      </c>
      <c r="J42" s="64">
        <v>2.25</v>
      </c>
      <c r="K42" s="64">
        <v>3.5</v>
      </c>
      <c r="L42" s="65">
        <v>1.8</v>
      </c>
      <c r="M42" s="123"/>
      <c r="N42" s="12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</row>
    <row r="43" spans="1:135" s="61" customFormat="1" ht="21.6" customHeight="1">
      <c r="A43" s="66"/>
      <c r="B43" s="824"/>
      <c r="C43" s="825"/>
      <c r="D43" s="825"/>
      <c r="E43" s="825"/>
      <c r="F43" s="826"/>
      <c r="G43" s="67"/>
      <c r="H43" s="67"/>
      <c r="I43" s="67" t="s">
        <v>49</v>
      </c>
      <c r="J43" s="67">
        <v>0.95</v>
      </c>
      <c r="K43" s="67">
        <v>2</v>
      </c>
      <c r="L43" s="68">
        <v>0.7</v>
      </c>
      <c r="M43" s="124"/>
      <c r="N43" s="124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</row>
    <row r="44" spans="1:135" s="61" customFormat="1" ht="21.6" customHeight="1">
      <c r="A44" s="66"/>
      <c r="B44" s="824"/>
      <c r="C44" s="825"/>
      <c r="D44" s="825"/>
      <c r="E44" s="825"/>
      <c r="F44" s="826"/>
      <c r="G44" s="67"/>
      <c r="H44" s="67"/>
      <c r="I44" s="67" t="s">
        <v>104</v>
      </c>
      <c r="J44" s="67"/>
      <c r="K44" s="67"/>
      <c r="L44" s="68">
        <v>2.6</v>
      </c>
      <c r="M44" s="124"/>
      <c r="N44" s="124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0"/>
    </row>
    <row r="45" spans="1:135" s="61" customFormat="1" ht="21.6" customHeight="1">
      <c r="A45" s="62"/>
      <c r="B45" s="824"/>
      <c r="C45" s="825"/>
      <c r="D45" s="825"/>
      <c r="E45" s="825"/>
      <c r="F45" s="826"/>
      <c r="G45" s="64"/>
      <c r="H45" s="64"/>
      <c r="I45" s="64" t="s">
        <v>45</v>
      </c>
      <c r="J45" s="64">
        <v>1.7</v>
      </c>
      <c r="K45" s="64">
        <v>3.1</v>
      </c>
      <c r="L45" s="68"/>
      <c r="M45" s="124"/>
      <c r="N45" s="124"/>
      <c r="O45" s="117">
        <f>8.46/1000</f>
        <v>8.4600000000000005E-3</v>
      </c>
      <c r="P45" s="63">
        <f>11.58/1000</f>
        <v>1.158E-2</v>
      </c>
      <c r="Q45" s="63">
        <f>11.58/1000</f>
        <v>1.158E-2</v>
      </c>
      <c r="R45" s="63">
        <f>18.5/1000</f>
        <v>1.8499999999999999E-2</v>
      </c>
      <c r="S45" s="63">
        <f>21.55/1000</f>
        <v>2.155E-2</v>
      </c>
      <c r="T45" s="63">
        <f>21.55/1000</f>
        <v>2.155E-2</v>
      </c>
      <c r="U45" s="63">
        <f>23/1000</f>
        <v>2.3E-2</v>
      </c>
      <c r="V45" s="338"/>
      <c r="W45" s="338"/>
      <c r="X45" s="338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</row>
    <row r="46" spans="1:135" s="61" customFormat="1" ht="21.6" customHeight="1">
      <c r="A46" s="62"/>
      <c r="B46" s="824"/>
      <c r="C46" s="825"/>
      <c r="D46" s="825"/>
      <c r="E46" s="825"/>
      <c r="F46" s="826"/>
      <c r="G46" s="64"/>
      <c r="H46" s="64"/>
      <c r="I46" s="64" t="s">
        <v>105</v>
      </c>
      <c r="J46" s="64"/>
      <c r="K46" s="64"/>
      <c r="L46" s="69">
        <v>1.5</v>
      </c>
      <c r="M46" s="125"/>
      <c r="N46" s="125"/>
      <c r="O46" s="118"/>
      <c r="P46" s="139"/>
      <c r="Q46" s="339"/>
      <c r="R46" s="339"/>
      <c r="S46" s="339"/>
      <c r="T46" s="339"/>
      <c r="U46" s="339"/>
      <c r="V46" s="339"/>
      <c r="W46" s="339"/>
      <c r="X46" s="339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</row>
    <row r="47" spans="1:135" s="61" customFormat="1" ht="21.6" customHeight="1" thickBot="1">
      <c r="A47" s="74"/>
      <c r="B47" s="831"/>
      <c r="C47" s="832"/>
      <c r="D47" s="832"/>
      <c r="E47" s="832"/>
      <c r="F47" s="833"/>
      <c r="G47" s="119"/>
      <c r="H47" s="119"/>
      <c r="I47" s="119" t="s">
        <v>22</v>
      </c>
      <c r="J47" s="106">
        <f>0.3*1.2</f>
        <v>0.36</v>
      </c>
      <c r="K47" s="106">
        <f>0.3*1.2</f>
        <v>0.36</v>
      </c>
      <c r="L47" s="106">
        <f>1.2*1.3*0.5</f>
        <v>0.78</v>
      </c>
      <c r="M47" s="106">
        <f>30%</f>
        <v>0.3</v>
      </c>
      <c r="N47" s="106"/>
      <c r="O47" s="106">
        <f>2.6/3*1.1*1.5*1.3*1.5</f>
        <v>2.7885000000000004</v>
      </c>
      <c r="P47" s="106">
        <f t="shared" ref="P47:U47" si="3">3.4/4*1.5*0.5</f>
        <v>0.63749999999999996</v>
      </c>
      <c r="Q47" s="106">
        <f t="shared" si="3"/>
        <v>0.63749999999999996</v>
      </c>
      <c r="R47" s="106">
        <f t="shared" si="3"/>
        <v>0.63749999999999996</v>
      </c>
      <c r="S47" s="106">
        <f t="shared" si="3"/>
        <v>0.63749999999999996</v>
      </c>
      <c r="T47" s="106">
        <f t="shared" si="3"/>
        <v>0.63749999999999996</v>
      </c>
      <c r="U47" s="106">
        <f t="shared" si="3"/>
        <v>0.63749999999999996</v>
      </c>
      <c r="V47" s="106">
        <f>0.5</f>
        <v>0.5</v>
      </c>
      <c r="W47" s="106">
        <f>0.5</f>
        <v>0.5</v>
      </c>
      <c r="X47" s="106">
        <f>0.5</f>
        <v>0.5</v>
      </c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</row>
    <row r="48" spans="1:135" s="55" customFormat="1" ht="21.6" customHeight="1" thickTop="1">
      <c r="A48" s="58" t="s">
        <v>15</v>
      </c>
      <c r="B48" s="834">
        <f>ROUND((SUM(J48:X48)*H48),2)</f>
        <v>4.16</v>
      </c>
      <c r="C48" s="834"/>
      <c r="D48" s="834"/>
      <c r="E48" s="834"/>
      <c r="F48" s="834"/>
      <c r="G48" s="58" t="s">
        <v>44</v>
      </c>
      <c r="H48" s="629">
        <v>1</v>
      </c>
      <c r="I48" s="630" t="str">
        <f t="shared" ref="I48:I55" si="4">I39</f>
        <v>내선전공</v>
      </c>
      <c r="J48" s="631"/>
      <c r="K48" s="631"/>
      <c r="L48" s="632"/>
      <c r="M48" s="633">
        <f>ROUNDDOWN(M$36*M39*M$47,3)</f>
        <v>0.6</v>
      </c>
      <c r="N48" s="633"/>
      <c r="O48" s="633"/>
      <c r="P48" s="633"/>
      <c r="Q48" s="633"/>
      <c r="R48" s="633"/>
      <c r="S48" s="633"/>
      <c r="T48" s="633"/>
      <c r="U48" s="633"/>
      <c r="V48" s="633">
        <f>ROUNDDOWN(V$36*V39*V$47,3)</f>
        <v>0.23</v>
      </c>
      <c r="W48" s="633">
        <f>ROUNDDOWN(W$36*W39*W$47,3)</f>
        <v>0.45</v>
      </c>
      <c r="X48" s="633">
        <f>ROUNDDOWN(X$36*X39*X$47,3)</f>
        <v>2.88</v>
      </c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</row>
    <row r="49" spans="1:135" s="55" customFormat="1" ht="21.6" customHeight="1">
      <c r="A49" s="66" t="s">
        <v>15</v>
      </c>
      <c r="B49" s="827">
        <f t="shared" ref="B49:B55" si="5">ROUND((SUM(J49:X49)*H49),2)</f>
        <v>0.42</v>
      </c>
      <c r="C49" s="827"/>
      <c r="D49" s="827"/>
      <c r="E49" s="827"/>
      <c r="F49" s="827"/>
      <c r="G49" s="66" t="s">
        <v>44</v>
      </c>
      <c r="H49" s="101">
        <v>1</v>
      </c>
      <c r="I49" s="102" t="str">
        <f t="shared" si="4"/>
        <v>특고압케이블공</v>
      </c>
      <c r="J49" s="103"/>
      <c r="K49" s="103"/>
      <c r="L49" s="104"/>
      <c r="M49" s="104"/>
      <c r="N49" s="104"/>
      <c r="O49" s="105">
        <f>ROUNDDOWN(O$36*O40*O$47,3)</f>
        <v>0.42399999999999999</v>
      </c>
      <c r="P49" s="105"/>
      <c r="Q49" s="105"/>
      <c r="R49" s="105"/>
      <c r="S49" s="105"/>
      <c r="T49" s="105"/>
      <c r="U49" s="105"/>
      <c r="V49" s="105"/>
      <c r="W49" s="105"/>
      <c r="X49" s="105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</row>
    <row r="50" spans="1:135" s="55" customFormat="1" ht="21.6" customHeight="1">
      <c r="A50" s="66" t="s">
        <v>15</v>
      </c>
      <c r="B50" s="827">
        <f t="shared" si="5"/>
        <v>7.83</v>
      </c>
      <c r="C50" s="827"/>
      <c r="D50" s="827"/>
      <c r="E50" s="827"/>
      <c r="F50" s="827"/>
      <c r="G50" s="66" t="s">
        <v>44</v>
      </c>
      <c r="H50" s="101">
        <v>1</v>
      </c>
      <c r="I50" s="102" t="str">
        <f t="shared" si="4"/>
        <v>저압케이블공</v>
      </c>
      <c r="J50" s="103"/>
      <c r="K50" s="103"/>
      <c r="L50" s="104"/>
      <c r="M50" s="104"/>
      <c r="N50" s="104"/>
      <c r="O50" s="105"/>
      <c r="P50" s="105">
        <f t="shared" ref="P50:U50" si="6">ROUNDDOWN(P$36*P41*P$47,3)</f>
        <v>1.0329999999999999</v>
      </c>
      <c r="Q50" s="105">
        <f t="shared" si="6"/>
        <v>0.20599999999999999</v>
      </c>
      <c r="R50" s="105">
        <f t="shared" si="6"/>
        <v>0.66</v>
      </c>
      <c r="S50" s="105">
        <f t="shared" si="6"/>
        <v>2.198</v>
      </c>
      <c r="T50" s="105">
        <f t="shared" si="6"/>
        <v>2.9119999999999999</v>
      </c>
      <c r="U50" s="105">
        <f t="shared" si="6"/>
        <v>0.82099999999999995</v>
      </c>
      <c r="V50" s="105"/>
      <c r="W50" s="105"/>
      <c r="X50" s="105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</row>
    <row r="51" spans="1:135" s="55" customFormat="1" ht="21.6" customHeight="1">
      <c r="A51" s="62" t="s">
        <v>15</v>
      </c>
      <c r="B51" s="827">
        <f t="shared" si="5"/>
        <v>23.06</v>
      </c>
      <c r="C51" s="827"/>
      <c r="D51" s="827"/>
      <c r="E51" s="827"/>
      <c r="F51" s="827"/>
      <c r="G51" s="62" t="s">
        <v>44</v>
      </c>
      <c r="H51" s="71">
        <v>1</v>
      </c>
      <c r="I51" s="79" t="str">
        <f t="shared" si="4"/>
        <v>변전전공</v>
      </c>
      <c r="J51" s="70">
        <f t="shared" ref="J51:L52" si="7">ROUNDDOWN(J$36*J42*J$47,3)</f>
        <v>8.91</v>
      </c>
      <c r="K51" s="70">
        <f t="shared" si="7"/>
        <v>11.34</v>
      </c>
      <c r="L51" s="70">
        <f t="shared" si="7"/>
        <v>2.8079999999999998</v>
      </c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</row>
    <row r="52" spans="1:135" s="55" customFormat="1" ht="21.6" customHeight="1">
      <c r="A52" s="62" t="s">
        <v>15</v>
      </c>
      <c r="B52" s="827">
        <f t="shared" si="5"/>
        <v>11.33</v>
      </c>
      <c r="C52" s="827"/>
      <c r="D52" s="827"/>
      <c r="E52" s="827"/>
      <c r="F52" s="827"/>
      <c r="G52" s="62" t="str">
        <f t="shared" ref="G52:H55" si="8">G51</f>
        <v>인</v>
      </c>
      <c r="H52" s="71">
        <f t="shared" si="8"/>
        <v>1</v>
      </c>
      <c r="I52" s="79" t="str">
        <f t="shared" si="4"/>
        <v>비계공</v>
      </c>
      <c r="J52" s="70">
        <f t="shared" si="7"/>
        <v>3.762</v>
      </c>
      <c r="K52" s="70">
        <f t="shared" si="7"/>
        <v>6.48</v>
      </c>
      <c r="L52" s="70">
        <f t="shared" si="7"/>
        <v>1.0920000000000001</v>
      </c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</row>
    <row r="53" spans="1:135" s="55" customFormat="1" ht="21.6" customHeight="1">
      <c r="A53" s="62" t="s">
        <v>15</v>
      </c>
      <c r="B53" s="827">
        <f t="shared" si="5"/>
        <v>4.0599999999999996</v>
      </c>
      <c r="C53" s="827"/>
      <c r="D53" s="827"/>
      <c r="E53" s="827"/>
      <c r="F53" s="827"/>
      <c r="G53" s="62" t="str">
        <f t="shared" si="8"/>
        <v>인</v>
      </c>
      <c r="H53" s="71">
        <f t="shared" si="8"/>
        <v>1</v>
      </c>
      <c r="I53" s="79" t="str">
        <f t="shared" si="4"/>
        <v>특별인부</v>
      </c>
      <c r="J53" s="70"/>
      <c r="K53" s="70"/>
      <c r="L53" s="70">
        <f>ROUNDDOWN(L$36*L44*L$47,3)</f>
        <v>4.056</v>
      </c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</row>
    <row r="54" spans="1:135" s="55" customFormat="1" ht="21.6" customHeight="1">
      <c r="A54" s="62" t="s">
        <v>15</v>
      </c>
      <c r="B54" s="827">
        <f t="shared" si="5"/>
        <v>25.03</v>
      </c>
      <c r="C54" s="827"/>
      <c r="D54" s="827"/>
      <c r="E54" s="827"/>
      <c r="F54" s="827"/>
      <c r="G54" s="62" t="str">
        <f t="shared" si="8"/>
        <v>인</v>
      </c>
      <c r="H54" s="71">
        <f t="shared" si="8"/>
        <v>1</v>
      </c>
      <c r="I54" s="79" t="str">
        <f t="shared" si="4"/>
        <v>보통인부</v>
      </c>
      <c r="J54" s="70">
        <f>ROUNDDOWN(J$36*J45*J$47,3)</f>
        <v>6.7320000000000002</v>
      </c>
      <c r="K54" s="70">
        <f>ROUNDDOWN(K$36*K45*K$47,3)</f>
        <v>10.044</v>
      </c>
      <c r="L54" s="70"/>
      <c r="M54" s="70"/>
      <c r="N54" s="70"/>
      <c r="O54" s="70">
        <f>ROUNDDOWN(O$36*O45*O$47,3)</f>
        <v>0.42399999999999999</v>
      </c>
      <c r="P54" s="70">
        <f t="shared" ref="P54:U54" si="9">ROUNDDOWN(P$36*P45*P$47,3)</f>
        <v>1.0329999999999999</v>
      </c>
      <c r="Q54" s="70">
        <f t="shared" si="9"/>
        <v>0.20599999999999999</v>
      </c>
      <c r="R54" s="70">
        <f t="shared" si="9"/>
        <v>0.66</v>
      </c>
      <c r="S54" s="70">
        <f t="shared" si="9"/>
        <v>2.198</v>
      </c>
      <c r="T54" s="70">
        <f t="shared" si="9"/>
        <v>2.9119999999999999</v>
      </c>
      <c r="U54" s="70">
        <f t="shared" si="9"/>
        <v>0.82099999999999995</v>
      </c>
      <c r="V54" s="70"/>
      <c r="W54" s="70"/>
      <c r="X54" s="70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</row>
    <row r="55" spans="1:135" s="55" customFormat="1" ht="21.6" customHeight="1" thickBot="1">
      <c r="A55" s="107" t="s">
        <v>15</v>
      </c>
      <c r="B55" s="830">
        <f t="shared" si="5"/>
        <v>2.34</v>
      </c>
      <c r="C55" s="830"/>
      <c r="D55" s="830"/>
      <c r="E55" s="830"/>
      <c r="F55" s="830"/>
      <c r="G55" s="107" t="str">
        <f t="shared" si="8"/>
        <v>인</v>
      </c>
      <c r="H55" s="108">
        <f t="shared" si="8"/>
        <v>1</v>
      </c>
      <c r="I55" s="109" t="str">
        <f t="shared" si="4"/>
        <v>인력운반공</v>
      </c>
      <c r="J55" s="110"/>
      <c r="K55" s="110"/>
      <c r="L55" s="111">
        <f>ROUNDDOWN(L$36*L46*L$47,3)</f>
        <v>2.34</v>
      </c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</row>
    <row r="56" spans="1:135" ht="21.6" customHeight="1" thickTop="1">
      <c r="A56" s="610"/>
      <c r="B56" s="829"/>
      <c r="C56" s="829"/>
      <c r="D56" s="829"/>
      <c r="E56" s="829"/>
      <c r="F56" s="829"/>
      <c r="G56" s="112"/>
      <c r="H56" s="113"/>
      <c r="I56" s="481"/>
      <c r="J56" s="114" t="s">
        <v>126</v>
      </c>
      <c r="K56" s="114" t="s">
        <v>126</v>
      </c>
      <c r="L56" s="114" t="s">
        <v>126</v>
      </c>
      <c r="M56" s="114" t="s">
        <v>126</v>
      </c>
      <c r="N56" s="114" t="s">
        <v>428</v>
      </c>
      <c r="O56" s="114" t="s">
        <v>126</v>
      </c>
      <c r="P56" s="114" t="s">
        <v>126</v>
      </c>
      <c r="Q56" s="114" t="s">
        <v>126</v>
      </c>
      <c r="R56" s="114" t="s">
        <v>126</v>
      </c>
      <c r="S56" s="114" t="s">
        <v>126</v>
      </c>
      <c r="T56" s="114" t="s">
        <v>126</v>
      </c>
      <c r="U56" s="114" t="s">
        <v>126</v>
      </c>
      <c r="V56" s="114" t="s">
        <v>126</v>
      </c>
      <c r="W56" s="114" t="s">
        <v>126</v>
      </c>
      <c r="X56" s="114" t="s">
        <v>126</v>
      </c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</row>
    <row r="57" spans="1:135" ht="21.6" customHeight="1">
      <c r="A57" s="634"/>
      <c r="B57" s="828"/>
      <c r="C57" s="828"/>
      <c r="D57" s="828"/>
      <c r="E57" s="828"/>
      <c r="F57" s="828"/>
      <c r="G57" s="635"/>
      <c r="H57" s="612"/>
      <c r="I57" s="636"/>
      <c r="J57" s="637" t="s">
        <v>127</v>
      </c>
      <c r="K57" s="637" t="s">
        <v>127</v>
      </c>
      <c r="L57" s="637" t="s">
        <v>128</v>
      </c>
      <c r="M57" s="637" t="s">
        <v>138</v>
      </c>
      <c r="N57" s="637"/>
      <c r="O57" s="637" t="s">
        <v>123</v>
      </c>
      <c r="P57" s="637" t="s">
        <v>123</v>
      </c>
      <c r="Q57" s="637" t="s">
        <v>123</v>
      </c>
      <c r="R57" s="637" t="s">
        <v>123</v>
      </c>
      <c r="S57" s="637" t="s">
        <v>123</v>
      </c>
      <c r="T57" s="637" t="s">
        <v>123</v>
      </c>
      <c r="U57" s="637" t="s">
        <v>123</v>
      </c>
      <c r="V57" s="637" t="s">
        <v>380</v>
      </c>
      <c r="W57" s="637" t="s">
        <v>380</v>
      </c>
      <c r="X57" s="637" t="s">
        <v>380</v>
      </c>
      <c r="Y57" s="365"/>
      <c r="Z57" s="365"/>
      <c r="AA57" s="365"/>
      <c r="AB57" s="365"/>
      <c r="AC57" s="365"/>
      <c r="AD57" s="365"/>
      <c r="AE57" s="365"/>
      <c r="AF57" s="365"/>
      <c r="AG57" s="365"/>
      <c r="AH57" s="365"/>
      <c r="AI57" s="365"/>
      <c r="AJ57" s="365"/>
      <c r="AK57" s="365"/>
      <c r="AL57" s="365"/>
      <c r="AM57" s="365"/>
      <c r="AN57" s="365"/>
      <c r="AO57" s="365"/>
      <c r="AP57" s="365"/>
      <c r="AQ57" s="365"/>
      <c r="AR57" s="365"/>
      <c r="AS57" s="365"/>
      <c r="AT57" s="365"/>
      <c r="AU57" s="365"/>
      <c r="AV57" s="365"/>
      <c r="AW57" s="365"/>
      <c r="AX57" s="365"/>
      <c r="AY57" s="365"/>
      <c r="AZ57" s="365"/>
      <c r="BA57" s="365"/>
      <c r="BB57" s="365"/>
      <c r="BC57" s="365"/>
      <c r="BD57" s="365"/>
      <c r="BE57" s="365"/>
      <c r="BF57" s="365"/>
      <c r="BG57" s="365"/>
      <c r="BH57" s="365"/>
      <c r="BI57" s="365"/>
      <c r="BJ57" s="365"/>
      <c r="BK57" s="365"/>
      <c r="BL57" s="365"/>
      <c r="BM57" s="365"/>
      <c r="BN57" s="365"/>
      <c r="BO57" s="365"/>
      <c r="BP57" s="365"/>
      <c r="BQ57" s="365"/>
      <c r="BR57" s="365"/>
      <c r="BS57" s="365"/>
      <c r="BT57" s="365"/>
      <c r="BU57" s="365"/>
      <c r="BV57" s="365"/>
      <c r="BW57" s="365"/>
      <c r="BX57" s="365"/>
      <c r="BY57" s="365"/>
      <c r="BZ57" s="365"/>
      <c r="CA57" s="365"/>
      <c r="CB57" s="365"/>
      <c r="CC57" s="365"/>
      <c r="CD57" s="365"/>
      <c r="CE57" s="365"/>
      <c r="CF57" s="365"/>
      <c r="CG57" s="365"/>
      <c r="CH57" s="365"/>
      <c r="CI57" s="365"/>
      <c r="CJ57" s="365"/>
      <c r="CK57" s="365"/>
      <c r="CL57" s="365"/>
      <c r="CM57" s="365"/>
      <c r="CN57" s="365"/>
      <c r="CO57" s="365"/>
      <c r="CP57" s="365"/>
      <c r="CQ57" s="365"/>
      <c r="CR57" s="365"/>
      <c r="CS57" s="365"/>
      <c r="CT57" s="365"/>
      <c r="CU57" s="365"/>
      <c r="CV57" s="365"/>
      <c r="CW57" s="365"/>
      <c r="CX57" s="365"/>
      <c r="CY57" s="365"/>
      <c r="CZ57" s="365"/>
      <c r="DA57" s="365"/>
      <c r="DB57" s="365"/>
      <c r="DC57" s="365"/>
      <c r="DD57" s="365"/>
      <c r="DE57" s="365"/>
      <c r="DF57" s="365"/>
      <c r="DG57" s="365"/>
      <c r="DH57" s="365"/>
      <c r="DI57" s="365"/>
      <c r="DJ57" s="365"/>
      <c r="DK57" s="365"/>
      <c r="DL57" s="365"/>
      <c r="DM57" s="365"/>
      <c r="DN57" s="365"/>
      <c r="DO57" s="365"/>
      <c r="DP57" s="365"/>
      <c r="DQ57" s="365"/>
      <c r="DR57" s="365"/>
      <c r="DS57" s="365"/>
      <c r="DT57" s="365"/>
      <c r="DU57" s="365"/>
      <c r="DV57" s="365"/>
      <c r="DW57" s="365"/>
      <c r="DX57" s="365"/>
      <c r="DY57" s="365"/>
      <c r="DZ57" s="365"/>
      <c r="EA57" s="365"/>
      <c r="EB57" s="365"/>
      <c r="EC57" s="365"/>
      <c r="ED57" s="365"/>
      <c r="EE57" s="365"/>
    </row>
  </sheetData>
  <mergeCells count="58">
    <mergeCell ref="B24:F24"/>
    <mergeCell ref="B25:F25"/>
    <mergeCell ref="B32:F32"/>
    <mergeCell ref="B27:F27"/>
    <mergeCell ref="B41:F41"/>
    <mergeCell ref="B26:F26"/>
    <mergeCell ref="A28:F28"/>
    <mergeCell ref="A29:F29"/>
    <mergeCell ref="B30:F30"/>
    <mergeCell ref="B31:F31"/>
    <mergeCell ref="B36:F36"/>
    <mergeCell ref="B37:F37"/>
    <mergeCell ref="B38:F38"/>
    <mergeCell ref="B39:F39"/>
    <mergeCell ref="P1:U1"/>
    <mergeCell ref="V1:X1"/>
    <mergeCell ref="B40:F40"/>
    <mergeCell ref="B51:F51"/>
    <mergeCell ref="B49:F49"/>
    <mergeCell ref="B35:F35"/>
    <mergeCell ref="B34:F34"/>
    <mergeCell ref="A18:F18"/>
    <mergeCell ref="A14:F14"/>
    <mergeCell ref="A15:F15"/>
    <mergeCell ref="P2:S2"/>
    <mergeCell ref="T2:U2"/>
    <mergeCell ref="B21:F21"/>
    <mergeCell ref="B22:F22"/>
    <mergeCell ref="B23:F23"/>
    <mergeCell ref="B44:F44"/>
    <mergeCell ref="B42:F42"/>
    <mergeCell ref="B43:F43"/>
    <mergeCell ref="B52:F52"/>
    <mergeCell ref="B57:F57"/>
    <mergeCell ref="J1:K1"/>
    <mergeCell ref="B19:F19"/>
    <mergeCell ref="B56:F56"/>
    <mergeCell ref="A20:F20"/>
    <mergeCell ref="B55:F55"/>
    <mergeCell ref="B45:F45"/>
    <mergeCell ref="B46:F46"/>
    <mergeCell ref="B47:F47"/>
    <mergeCell ref="B48:F48"/>
    <mergeCell ref="B50:F50"/>
    <mergeCell ref="B53:F53"/>
    <mergeCell ref="B54:F54"/>
    <mergeCell ref="L1:M1"/>
    <mergeCell ref="A16:F16"/>
    <mergeCell ref="B17:F17"/>
    <mergeCell ref="J2:K2"/>
    <mergeCell ref="A4:F4"/>
    <mergeCell ref="B12:F12"/>
    <mergeCell ref="A1:A3"/>
    <mergeCell ref="A11:F11"/>
    <mergeCell ref="B1:G3"/>
    <mergeCell ref="H1:H3"/>
    <mergeCell ref="I1:I3"/>
    <mergeCell ref="B13:F13"/>
  </mergeCells>
  <phoneticPr fontId="4" type="noConversion"/>
  <pageMargins left="0.82677165354330717" right="0.23622047244094491" top="1.1417322834645669" bottom="0.43307086614173229" header="0.74803149606299213" footer="0.39370078740157483"/>
  <pageSetup paperSize="9" pageOrder="overThenDown" orientation="landscape" r:id="rId1"/>
  <headerFooter alignWithMargins="0">
    <oddHeader>&amp;L
&amp;C&amp;"맑은 고딕,굵게"&amp;16&amp;A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C000"/>
  </sheetPr>
  <dimension ref="A1:FH70"/>
  <sheetViews>
    <sheetView view="pageBreakPreview" zoomScale="120" zoomScaleNormal="120" zoomScaleSheetLayoutView="120" workbookViewId="0">
      <pane xSplit="8" ySplit="3" topLeftCell="I61" activePane="bottomRight" state="frozen"/>
      <selection activeCell="S5" sqref="S5"/>
      <selection pane="topRight" activeCell="S5" sqref="S5"/>
      <selection pane="bottomLeft" activeCell="S5" sqref="S5"/>
      <selection pane="bottomRight" activeCell="AA63" sqref="AA63"/>
    </sheetView>
  </sheetViews>
  <sheetFormatPr defaultColWidth="11.42578125" defaultRowHeight="24" customHeight="1"/>
  <cols>
    <col min="1" max="1" width="6" style="38" customWidth="1"/>
    <col min="2" max="2" width="16.42578125" style="322" customWidth="1"/>
    <col min="3" max="3" width="3.5703125" style="38" customWidth="1"/>
    <col min="4" max="4" width="5.28515625" style="38" customWidth="1"/>
    <col min="5" max="5" width="13.7109375" style="38" customWidth="1"/>
    <col min="6" max="28" width="6.7109375" style="38" customWidth="1"/>
    <col min="29" max="148" width="11.42578125" style="38" customWidth="1"/>
    <col min="149" max="151" width="5" style="38" customWidth="1"/>
    <col min="152" max="258" width="11.42578125" style="38"/>
    <col min="259" max="259" width="6" style="38" customWidth="1"/>
    <col min="260" max="260" width="16.42578125" style="38" customWidth="1"/>
    <col min="261" max="261" width="3.5703125" style="38" customWidth="1"/>
    <col min="262" max="262" width="5.28515625" style="38" customWidth="1"/>
    <col min="263" max="263" width="13.7109375" style="38" customWidth="1"/>
    <col min="264" max="277" width="5.7109375" style="38" customWidth="1"/>
    <col min="278" max="284" width="4.7109375" style="38" customWidth="1"/>
    <col min="285" max="404" width="11.42578125" style="38" customWidth="1"/>
    <col min="405" max="407" width="5" style="38" customWidth="1"/>
    <col min="408" max="514" width="11.42578125" style="38"/>
    <col min="515" max="515" width="6" style="38" customWidth="1"/>
    <col min="516" max="516" width="16.42578125" style="38" customWidth="1"/>
    <col min="517" max="517" width="3.5703125" style="38" customWidth="1"/>
    <col min="518" max="518" width="5.28515625" style="38" customWidth="1"/>
    <col min="519" max="519" width="13.7109375" style="38" customWidth="1"/>
    <col min="520" max="533" width="5.7109375" style="38" customWidth="1"/>
    <col min="534" max="540" width="4.7109375" style="38" customWidth="1"/>
    <col min="541" max="660" width="11.42578125" style="38" customWidth="1"/>
    <col min="661" max="663" width="5" style="38" customWidth="1"/>
    <col min="664" max="770" width="11.42578125" style="38"/>
    <col min="771" max="771" width="6" style="38" customWidth="1"/>
    <col min="772" max="772" width="16.42578125" style="38" customWidth="1"/>
    <col min="773" max="773" width="3.5703125" style="38" customWidth="1"/>
    <col min="774" max="774" width="5.28515625" style="38" customWidth="1"/>
    <col min="775" max="775" width="13.7109375" style="38" customWidth="1"/>
    <col min="776" max="789" width="5.7109375" style="38" customWidth="1"/>
    <col min="790" max="796" width="4.7109375" style="38" customWidth="1"/>
    <col min="797" max="916" width="11.42578125" style="38" customWidth="1"/>
    <col min="917" max="919" width="5" style="38" customWidth="1"/>
    <col min="920" max="1026" width="11.42578125" style="38"/>
    <col min="1027" max="1027" width="6" style="38" customWidth="1"/>
    <col min="1028" max="1028" width="16.42578125" style="38" customWidth="1"/>
    <col min="1029" max="1029" width="3.5703125" style="38" customWidth="1"/>
    <col min="1030" max="1030" width="5.28515625" style="38" customWidth="1"/>
    <col min="1031" max="1031" width="13.7109375" style="38" customWidth="1"/>
    <col min="1032" max="1045" width="5.7109375" style="38" customWidth="1"/>
    <col min="1046" max="1052" width="4.7109375" style="38" customWidth="1"/>
    <col min="1053" max="1172" width="11.42578125" style="38" customWidth="1"/>
    <col min="1173" max="1175" width="5" style="38" customWidth="1"/>
    <col min="1176" max="1282" width="11.42578125" style="38"/>
    <col min="1283" max="1283" width="6" style="38" customWidth="1"/>
    <col min="1284" max="1284" width="16.42578125" style="38" customWidth="1"/>
    <col min="1285" max="1285" width="3.5703125" style="38" customWidth="1"/>
    <col min="1286" max="1286" width="5.28515625" style="38" customWidth="1"/>
    <col min="1287" max="1287" width="13.7109375" style="38" customWidth="1"/>
    <col min="1288" max="1301" width="5.7109375" style="38" customWidth="1"/>
    <col min="1302" max="1308" width="4.7109375" style="38" customWidth="1"/>
    <col min="1309" max="1428" width="11.42578125" style="38" customWidth="1"/>
    <col min="1429" max="1431" width="5" style="38" customWidth="1"/>
    <col min="1432" max="1538" width="11.42578125" style="38"/>
    <col min="1539" max="1539" width="6" style="38" customWidth="1"/>
    <col min="1540" max="1540" width="16.42578125" style="38" customWidth="1"/>
    <col min="1541" max="1541" width="3.5703125" style="38" customWidth="1"/>
    <col min="1542" max="1542" width="5.28515625" style="38" customWidth="1"/>
    <col min="1543" max="1543" width="13.7109375" style="38" customWidth="1"/>
    <col min="1544" max="1557" width="5.7109375" style="38" customWidth="1"/>
    <col min="1558" max="1564" width="4.7109375" style="38" customWidth="1"/>
    <col min="1565" max="1684" width="11.42578125" style="38" customWidth="1"/>
    <col min="1685" max="1687" width="5" style="38" customWidth="1"/>
    <col min="1688" max="1794" width="11.42578125" style="38"/>
    <col min="1795" max="1795" width="6" style="38" customWidth="1"/>
    <col min="1796" max="1796" width="16.42578125" style="38" customWidth="1"/>
    <col min="1797" max="1797" width="3.5703125" style="38" customWidth="1"/>
    <col min="1798" max="1798" width="5.28515625" style="38" customWidth="1"/>
    <col min="1799" max="1799" width="13.7109375" style="38" customWidth="1"/>
    <col min="1800" max="1813" width="5.7109375" style="38" customWidth="1"/>
    <col min="1814" max="1820" width="4.7109375" style="38" customWidth="1"/>
    <col min="1821" max="1940" width="11.42578125" style="38" customWidth="1"/>
    <col min="1941" max="1943" width="5" style="38" customWidth="1"/>
    <col min="1944" max="2050" width="11.42578125" style="38"/>
    <col min="2051" max="2051" width="6" style="38" customWidth="1"/>
    <col min="2052" max="2052" width="16.42578125" style="38" customWidth="1"/>
    <col min="2053" max="2053" width="3.5703125" style="38" customWidth="1"/>
    <col min="2054" max="2054" width="5.28515625" style="38" customWidth="1"/>
    <col min="2055" max="2055" width="13.7109375" style="38" customWidth="1"/>
    <col min="2056" max="2069" width="5.7109375" style="38" customWidth="1"/>
    <col min="2070" max="2076" width="4.7109375" style="38" customWidth="1"/>
    <col min="2077" max="2196" width="11.42578125" style="38" customWidth="1"/>
    <col min="2197" max="2199" width="5" style="38" customWidth="1"/>
    <col min="2200" max="2306" width="11.42578125" style="38"/>
    <col min="2307" max="2307" width="6" style="38" customWidth="1"/>
    <col min="2308" max="2308" width="16.42578125" style="38" customWidth="1"/>
    <col min="2309" max="2309" width="3.5703125" style="38" customWidth="1"/>
    <col min="2310" max="2310" width="5.28515625" style="38" customWidth="1"/>
    <col min="2311" max="2311" width="13.7109375" style="38" customWidth="1"/>
    <col min="2312" max="2325" width="5.7109375" style="38" customWidth="1"/>
    <col min="2326" max="2332" width="4.7109375" style="38" customWidth="1"/>
    <col min="2333" max="2452" width="11.42578125" style="38" customWidth="1"/>
    <col min="2453" max="2455" width="5" style="38" customWidth="1"/>
    <col min="2456" max="2562" width="11.42578125" style="38"/>
    <col min="2563" max="2563" width="6" style="38" customWidth="1"/>
    <col min="2564" max="2564" width="16.42578125" style="38" customWidth="1"/>
    <col min="2565" max="2565" width="3.5703125" style="38" customWidth="1"/>
    <col min="2566" max="2566" width="5.28515625" style="38" customWidth="1"/>
    <col min="2567" max="2567" width="13.7109375" style="38" customWidth="1"/>
    <col min="2568" max="2581" width="5.7109375" style="38" customWidth="1"/>
    <col min="2582" max="2588" width="4.7109375" style="38" customWidth="1"/>
    <col min="2589" max="2708" width="11.42578125" style="38" customWidth="1"/>
    <col min="2709" max="2711" width="5" style="38" customWidth="1"/>
    <col min="2712" max="2818" width="11.42578125" style="38"/>
    <col min="2819" max="2819" width="6" style="38" customWidth="1"/>
    <col min="2820" max="2820" width="16.42578125" style="38" customWidth="1"/>
    <col min="2821" max="2821" width="3.5703125" style="38" customWidth="1"/>
    <col min="2822" max="2822" width="5.28515625" style="38" customWidth="1"/>
    <col min="2823" max="2823" width="13.7109375" style="38" customWidth="1"/>
    <col min="2824" max="2837" width="5.7109375" style="38" customWidth="1"/>
    <col min="2838" max="2844" width="4.7109375" style="38" customWidth="1"/>
    <col min="2845" max="2964" width="11.42578125" style="38" customWidth="1"/>
    <col min="2965" max="2967" width="5" style="38" customWidth="1"/>
    <col min="2968" max="3074" width="11.42578125" style="38"/>
    <col min="3075" max="3075" width="6" style="38" customWidth="1"/>
    <col min="3076" max="3076" width="16.42578125" style="38" customWidth="1"/>
    <col min="3077" max="3077" width="3.5703125" style="38" customWidth="1"/>
    <col min="3078" max="3078" width="5.28515625" style="38" customWidth="1"/>
    <col min="3079" max="3079" width="13.7109375" style="38" customWidth="1"/>
    <col min="3080" max="3093" width="5.7109375" style="38" customWidth="1"/>
    <col min="3094" max="3100" width="4.7109375" style="38" customWidth="1"/>
    <col min="3101" max="3220" width="11.42578125" style="38" customWidth="1"/>
    <col min="3221" max="3223" width="5" style="38" customWidth="1"/>
    <col min="3224" max="3330" width="11.42578125" style="38"/>
    <col min="3331" max="3331" width="6" style="38" customWidth="1"/>
    <col min="3332" max="3332" width="16.42578125" style="38" customWidth="1"/>
    <col min="3333" max="3333" width="3.5703125" style="38" customWidth="1"/>
    <col min="3334" max="3334" width="5.28515625" style="38" customWidth="1"/>
    <col min="3335" max="3335" width="13.7109375" style="38" customWidth="1"/>
    <col min="3336" max="3349" width="5.7109375" style="38" customWidth="1"/>
    <col min="3350" max="3356" width="4.7109375" style="38" customWidth="1"/>
    <col min="3357" max="3476" width="11.42578125" style="38" customWidth="1"/>
    <col min="3477" max="3479" width="5" style="38" customWidth="1"/>
    <col min="3480" max="3586" width="11.42578125" style="38"/>
    <col min="3587" max="3587" width="6" style="38" customWidth="1"/>
    <col min="3588" max="3588" width="16.42578125" style="38" customWidth="1"/>
    <col min="3589" max="3589" width="3.5703125" style="38" customWidth="1"/>
    <col min="3590" max="3590" width="5.28515625" style="38" customWidth="1"/>
    <col min="3591" max="3591" width="13.7109375" style="38" customWidth="1"/>
    <col min="3592" max="3605" width="5.7109375" style="38" customWidth="1"/>
    <col min="3606" max="3612" width="4.7109375" style="38" customWidth="1"/>
    <col min="3613" max="3732" width="11.42578125" style="38" customWidth="1"/>
    <col min="3733" max="3735" width="5" style="38" customWidth="1"/>
    <col min="3736" max="3842" width="11.42578125" style="38"/>
    <col min="3843" max="3843" width="6" style="38" customWidth="1"/>
    <col min="3844" max="3844" width="16.42578125" style="38" customWidth="1"/>
    <col min="3845" max="3845" width="3.5703125" style="38" customWidth="1"/>
    <col min="3846" max="3846" width="5.28515625" style="38" customWidth="1"/>
    <col min="3847" max="3847" width="13.7109375" style="38" customWidth="1"/>
    <col min="3848" max="3861" width="5.7109375" style="38" customWidth="1"/>
    <col min="3862" max="3868" width="4.7109375" style="38" customWidth="1"/>
    <col min="3869" max="3988" width="11.42578125" style="38" customWidth="1"/>
    <col min="3989" max="3991" width="5" style="38" customWidth="1"/>
    <col min="3992" max="4098" width="11.42578125" style="38"/>
    <col min="4099" max="4099" width="6" style="38" customWidth="1"/>
    <col min="4100" max="4100" width="16.42578125" style="38" customWidth="1"/>
    <col min="4101" max="4101" width="3.5703125" style="38" customWidth="1"/>
    <col min="4102" max="4102" width="5.28515625" style="38" customWidth="1"/>
    <col min="4103" max="4103" width="13.7109375" style="38" customWidth="1"/>
    <col min="4104" max="4117" width="5.7109375" style="38" customWidth="1"/>
    <col min="4118" max="4124" width="4.7109375" style="38" customWidth="1"/>
    <col min="4125" max="4244" width="11.42578125" style="38" customWidth="1"/>
    <col min="4245" max="4247" width="5" style="38" customWidth="1"/>
    <col min="4248" max="4354" width="11.42578125" style="38"/>
    <col min="4355" max="4355" width="6" style="38" customWidth="1"/>
    <col min="4356" max="4356" width="16.42578125" style="38" customWidth="1"/>
    <col min="4357" max="4357" width="3.5703125" style="38" customWidth="1"/>
    <col min="4358" max="4358" width="5.28515625" style="38" customWidth="1"/>
    <col min="4359" max="4359" width="13.7109375" style="38" customWidth="1"/>
    <col min="4360" max="4373" width="5.7109375" style="38" customWidth="1"/>
    <col min="4374" max="4380" width="4.7109375" style="38" customWidth="1"/>
    <col min="4381" max="4500" width="11.42578125" style="38" customWidth="1"/>
    <col min="4501" max="4503" width="5" style="38" customWidth="1"/>
    <col min="4504" max="4610" width="11.42578125" style="38"/>
    <col min="4611" max="4611" width="6" style="38" customWidth="1"/>
    <col min="4612" max="4612" width="16.42578125" style="38" customWidth="1"/>
    <col min="4613" max="4613" width="3.5703125" style="38" customWidth="1"/>
    <col min="4614" max="4614" width="5.28515625" style="38" customWidth="1"/>
    <col min="4615" max="4615" width="13.7109375" style="38" customWidth="1"/>
    <col min="4616" max="4629" width="5.7109375" style="38" customWidth="1"/>
    <col min="4630" max="4636" width="4.7109375" style="38" customWidth="1"/>
    <col min="4637" max="4756" width="11.42578125" style="38" customWidth="1"/>
    <col min="4757" max="4759" width="5" style="38" customWidth="1"/>
    <col min="4760" max="4866" width="11.42578125" style="38"/>
    <col min="4867" max="4867" width="6" style="38" customWidth="1"/>
    <col min="4868" max="4868" width="16.42578125" style="38" customWidth="1"/>
    <col min="4869" max="4869" width="3.5703125" style="38" customWidth="1"/>
    <col min="4870" max="4870" width="5.28515625" style="38" customWidth="1"/>
    <col min="4871" max="4871" width="13.7109375" style="38" customWidth="1"/>
    <col min="4872" max="4885" width="5.7109375" style="38" customWidth="1"/>
    <col min="4886" max="4892" width="4.7109375" style="38" customWidth="1"/>
    <col min="4893" max="5012" width="11.42578125" style="38" customWidth="1"/>
    <col min="5013" max="5015" width="5" style="38" customWidth="1"/>
    <col min="5016" max="5122" width="11.42578125" style="38"/>
    <col min="5123" max="5123" width="6" style="38" customWidth="1"/>
    <col min="5124" max="5124" width="16.42578125" style="38" customWidth="1"/>
    <col min="5125" max="5125" width="3.5703125" style="38" customWidth="1"/>
    <col min="5126" max="5126" width="5.28515625" style="38" customWidth="1"/>
    <col min="5127" max="5127" width="13.7109375" style="38" customWidth="1"/>
    <col min="5128" max="5141" width="5.7109375" style="38" customWidth="1"/>
    <col min="5142" max="5148" width="4.7109375" style="38" customWidth="1"/>
    <col min="5149" max="5268" width="11.42578125" style="38" customWidth="1"/>
    <col min="5269" max="5271" width="5" style="38" customWidth="1"/>
    <col min="5272" max="5378" width="11.42578125" style="38"/>
    <col min="5379" max="5379" width="6" style="38" customWidth="1"/>
    <col min="5380" max="5380" width="16.42578125" style="38" customWidth="1"/>
    <col min="5381" max="5381" width="3.5703125" style="38" customWidth="1"/>
    <col min="5382" max="5382" width="5.28515625" style="38" customWidth="1"/>
    <col min="5383" max="5383" width="13.7109375" style="38" customWidth="1"/>
    <col min="5384" max="5397" width="5.7109375" style="38" customWidth="1"/>
    <col min="5398" max="5404" width="4.7109375" style="38" customWidth="1"/>
    <col min="5405" max="5524" width="11.42578125" style="38" customWidth="1"/>
    <col min="5525" max="5527" width="5" style="38" customWidth="1"/>
    <col min="5528" max="5634" width="11.42578125" style="38"/>
    <col min="5635" max="5635" width="6" style="38" customWidth="1"/>
    <col min="5636" max="5636" width="16.42578125" style="38" customWidth="1"/>
    <col min="5637" max="5637" width="3.5703125" style="38" customWidth="1"/>
    <col min="5638" max="5638" width="5.28515625" style="38" customWidth="1"/>
    <col min="5639" max="5639" width="13.7109375" style="38" customWidth="1"/>
    <col min="5640" max="5653" width="5.7109375" style="38" customWidth="1"/>
    <col min="5654" max="5660" width="4.7109375" style="38" customWidth="1"/>
    <col min="5661" max="5780" width="11.42578125" style="38" customWidth="1"/>
    <col min="5781" max="5783" width="5" style="38" customWidth="1"/>
    <col min="5784" max="5890" width="11.42578125" style="38"/>
    <col min="5891" max="5891" width="6" style="38" customWidth="1"/>
    <col min="5892" max="5892" width="16.42578125" style="38" customWidth="1"/>
    <col min="5893" max="5893" width="3.5703125" style="38" customWidth="1"/>
    <col min="5894" max="5894" width="5.28515625" style="38" customWidth="1"/>
    <col min="5895" max="5895" width="13.7109375" style="38" customWidth="1"/>
    <col min="5896" max="5909" width="5.7109375" style="38" customWidth="1"/>
    <col min="5910" max="5916" width="4.7109375" style="38" customWidth="1"/>
    <col min="5917" max="6036" width="11.42578125" style="38" customWidth="1"/>
    <col min="6037" max="6039" width="5" style="38" customWidth="1"/>
    <col min="6040" max="6146" width="11.42578125" style="38"/>
    <col min="6147" max="6147" width="6" style="38" customWidth="1"/>
    <col min="6148" max="6148" width="16.42578125" style="38" customWidth="1"/>
    <col min="6149" max="6149" width="3.5703125" style="38" customWidth="1"/>
    <col min="6150" max="6150" width="5.28515625" style="38" customWidth="1"/>
    <col min="6151" max="6151" width="13.7109375" style="38" customWidth="1"/>
    <col min="6152" max="6165" width="5.7109375" style="38" customWidth="1"/>
    <col min="6166" max="6172" width="4.7109375" style="38" customWidth="1"/>
    <col min="6173" max="6292" width="11.42578125" style="38" customWidth="1"/>
    <col min="6293" max="6295" width="5" style="38" customWidth="1"/>
    <col min="6296" max="6402" width="11.42578125" style="38"/>
    <col min="6403" max="6403" width="6" style="38" customWidth="1"/>
    <col min="6404" max="6404" width="16.42578125" style="38" customWidth="1"/>
    <col min="6405" max="6405" width="3.5703125" style="38" customWidth="1"/>
    <col min="6406" max="6406" width="5.28515625" style="38" customWidth="1"/>
    <col min="6407" max="6407" width="13.7109375" style="38" customWidth="1"/>
    <col min="6408" max="6421" width="5.7109375" style="38" customWidth="1"/>
    <col min="6422" max="6428" width="4.7109375" style="38" customWidth="1"/>
    <col min="6429" max="6548" width="11.42578125" style="38" customWidth="1"/>
    <col min="6549" max="6551" width="5" style="38" customWidth="1"/>
    <col min="6552" max="6658" width="11.42578125" style="38"/>
    <col min="6659" max="6659" width="6" style="38" customWidth="1"/>
    <col min="6660" max="6660" width="16.42578125" style="38" customWidth="1"/>
    <col min="6661" max="6661" width="3.5703125" style="38" customWidth="1"/>
    <col min="6662" max="6662" width="5.28515625" style="38" customWidth="1"/>
    <col min="6663" max="6663" width="13.7109375" style="38" customWidth="1"/>
    <col min="6664" max="6677" width="5.7109375" style="38" customWidth="1"/>
    <col min="6678" max="6684" width="4.7109375" style="38" customWidth="1"/>
    <col min="6685" max="6804" width="11.42578125" style="38" customWidth="1"/>
    <col min="6805" max="6807" width="5" style="38" customWidth="1"/>
    <col min="6808" max="6914" width="11.42578125" style="38"/>
    <col min="6915" max="6915" width="6" style="38" customWidth="1"/>
    <col min="6916" max="6916" width="16.42578125" style="38" customWidth="1"/>
    <col min="6917" max="6917" width="3.5703125" style="38" customWidth="1"/>
    <col min="6918" max="6918" width="5.28515625" style="38" customWidth="1"/>
    <col min="6919" max="6919" width="13.7109375" style="38" customWidth="1"/>
    <col min="6920" max="6933" width="5.7109375" style="38" customWidth="1"/>
    <col min="6934" max="6940" width="4.7109375" style="38" customWidth="1"/>
    <col min="6941" max="7060" width="11.42578125" style="38" customWidth="1"/>
    <col min="7061" max="7063" width="5" style="38" customWidth="1"/>
    <col min="7064" max="7170" width="11.42578125" style="38"/>
    <col min="7171" max="7171" width="6" style="38" customWidth="1"/>
    <col min="7172" max="7172" width="16.42578125" style="38" customWidth="1"/>
    <col min="7173" max="7173" width="3.5703125" style="38" customWidth="1"/>
    <col min="7174" max="7174" width="5.28515625" style="38" customWidth="1"/>
    <col min="7175" max="7175" width="13.7109375" style="38" customWidth="1"/>
    <col min="7176" max="7189" width="5.7109375" style="38" customWidth="1"/>
    <col min="7190" max="7196" width="4.7109375" style="38" customWidth="1"/>
    <col min="7197" max="7316" width="11.42578125" style="38" customWidth="1"/>
    <col min="7317" max="7319" width="5" style="38" customWidth="1"/>
    <col min="7320" max="7426" width="11.42578125" style="38"/>
    <col min="7427" max="7427" width="6" style="38" customWidth="1"/>
    <col min="7428" max="7428" width="16.42578125" style="38" customWidth="1"/>
    <col min="7429" max="7429" width="3.5703125" style="38" customWidth="1"/>
    <col min="7430" max="7430" width="5.28515625" style="38" customWidth="1"/>
    <col min="7431" max="7431" width="13.7109375" style="38" customWidth="1"/>
    <col min="7432" max="7445" width="5.7109375" style="38" customWidth="1"/>
    <col min="7446" max="7452" width="4.7109375" style="38" customWidth="1"/>
    <col min="7453" max="7572" width="11.42578125" style="38" customWidth="1"/>
    <col min="7573" max="7575" width="5" style="38" customWidth="1"/>
    <col min="7576" max="7682" width="11.42578125" style="38"/>
    <col min="7683" max="7683" width="6" style="38" customWidth="1"/>
    <col min="7684" max="7684" width="16.42578125" style="38" customWidth="1"/>
    <col min="7685" max="7685" width="3.5703125" style="38" customWidth="1"/>
    <col min="7686" max="7686" width="5.28515625" style="38" customWidth="1"/>
    <col min="7687" max="7687" width="13.7109375" style="38" customWidth="1"/>
    <col min="7688" max="7701" width="5.7109375" style="38" customWidth="1"/>
    <col min="7702" max="7708" width="4.7109375" style="38" customWidth="1"/>
    <col min="7709" max="7828" width="11.42578125" style="38" customWidth="1"/>
    <col min="7829" max="7831" width="5" style="38" customWidth="1"/>
    <col min="7832" max="7938" width="11.42578125" style="38"/>
    <col min="7939" max="7939" width="6" style="38" customWidth="1"/>
    <col min="7940" max="7940" width="16.42578125" style="38" customWidth="1"/>
    <col min="7941" max="7941" width="3.5703125" style="38" customWidth="1"/>
    <col min="7942" max="7942" width="5.28515625" style="38" customWidth="1"/>
    <col min="7943" max="7943" width="13.7109375" style="38" customWidth="1"/>
    <col min="7944" max="7957" width="5.7109375" style="38" customWidth="1"/>
    <col min="7958" max="7964" width="4.7109375" style="38" customWidth="1"/>
    <col min="7965" max="8084" width="11.42578125" style="38" customWidth="1"/>
    <col min="8085" max="8087" width="5" style="38" customWidth="1"/>
    <col min="8088" max="8194" width="11.42578125" style="38"/>
    <col min="8195" max="8195" width="6" style="38" customWidth="1"/>
    <col min="8196" max="8196" width="16.42578125" style="38" customWidth="1"/>
    <col min="8197" max="8197" width="3.5703125" style="38" customWidth="1"/>
    <col min="8198" max="8198" width="5.28515625" style="38" customWidth="1"/>
    <col min="8199" max="8199" width="13.7109375" style="38" customWidth="1"/>
    <col min="8200" max="8213" width="5.7109375" style="38" customWidth="1"/>
    <col min="8214" max="8220" width="4.7109375" style="38" customWidth="1"/>
    <col min="8221" max="8340" width="11.42578125" style="38" customWidth="1"/>
    <col min="8341" max="8343" width="5" style="38" customWidth="1"/>
    <col min="8344" max="8450" width="11.42578125" style="38"/>
    <col min="8451" max="8451" width="6" style="38" customWidth="1"/>
    <col min="8452" max="8452" width="16.42578125" style="38" customWidth="1"/>
    <col min="8453" max="8453" width="3.5703125" style="38" customWidth="1"/>
    <col min="8454" max="8454" width="5.28515625" style="38" customWidth="1"/>
    <col min="8455" max="8455" width="13.7109375" style="38" customWidth="1"/>
    <col min="8456" max="8469" width="5.7109375" style="38" customWidth="1"/>
    <col min="8470" max="8476" width="4.7109375" style="38" customWidth="1"/>
    <col min="8477" max="8596" width="11.42578125" style="38" customWidth="1"/>
    <col min="8597" max="8599" width="5" style="38" customWidth="1"/>
    <col min="8600" max="8706" width="11.42578125" style="38"/>
    <col min="8707" max="8707" width="6" style="38" customWidth="1"/>
    <col min="8708" max="8708" width="16.42578125" style="38" customWidth="1"/>
    <col min="8709" max="8709" width="3.5703125" style="38" customWidth="1"/>
    <col min="8710" max="8710" width="5.28515625" style="38" customWidth="1"/>
    <col min="8711" max="8711" width="13.7109375" style="38" customWidth="1"/>
    <col min="8712" max="8725" width="5.7109375" style="38" customWidth="1"/>
    <col min="8726" max="8732" width="4.7109375" style="38" customWidth="1"/>
    <col min="8733" max="8852" width="11.42578125" style="38" customWidth="1"/>
    <col min="8853" max="8855" width="5" style="38" customWidth="1"/>
    <col min="8856" max="8962" width="11.42578125" style="38"/>
    <col min="8963" max="8963" width="6" style="38" customWidth="1"/>
    <col min="8964" max="8964" width="16.42578125" style="38" customWidth="1"/>
    <col min="8965" max="8965" width="3.5703125" style="38" customWidth="1"/>
    <col min="8966" max="8966" width="5.28515625" style="38" customWidth="1"/>
    <col min="8967" max="8967" width="13.7109375" style="38" customWidth="1"/>
    <col min="8968" max="8981" width="5.7109375" style="38" customWidth="1"/>
    <col min="8982" max="8988" width="4.7109375" style="38" customWidth="1"/>
    <col min="8989" max="9108" width="11.42578125" style="38" customWidth="1"/>
    <col min="9109" max="9111" width="5" style="38" customWidth="1"/>
    <col min="9112" max="9218" width="11.42578125" style="38"/>
    <col min="9219" max="9219" width="6" style="38" customWidth="1"/>
    <col min="9220" max="9220" width="16.42578125" style="38" customWidth="1"/>
    <col min="9221" max="9221" width="3.5703125" style="38" customWidth="1"/>
    <col min="9222" max="9222" width="5.28515625" style="38" customWidth="1"/>
    <col min="9223" max="9223" width="13.7109375" style="38" customWidth="1"/>
    <col min="9224" max="9237" width="5.7109375" style="38" customWidth="1"/>
    <col min="9238" max="9244" width="4.7109375" style="38" customWidth="1"/>
    <col min="9245" max="9364" width="11.42578125" style="38" customWidth="1"/>
    <col min="9365" max="9367" width="5" style="38" customWidth="1"/>
    <col min="9368" max="9474" width="11.42578125" style="38"/>
    <col min="9475" max="9475" width="6" style="38" customWidth="1"/>
    <col min="9476" max="9476" width="16.42578125" style="38" customWidth="1"/>
    <col min="9477" max="9477" width="3.5703125" style="38" customWidth="1"/>
    <col min="9478" max="9478" width="5.28515625" style="38" customWidth="1"/>
    <col min="9479" max="9479" width="13.7109375" style="38" customWidth="1"/>
    <col min="9480" max="9493" width="5.7109375" style="38" customWidth="1"/>
    <col min="9494" max="9500" width="4.7109375" style="38" customWidth="1"/>
    <col min="9501" max="9620" width="11.42578125" style="38" customWidth="1"/>
    <col min="9621" max="9623" width="5" style="38" customWidth="1"/>
    <col min="9624" max="9730" width="11.42578125" style="38"/>
    <col min="9731" max="9731" width="6" style="38" customWidth="1"/>
    <col min="9732" max="9732" width="16.42578125" style="38" customWidth="1"/>
    <col min="9733" max="9733" width="3.5703125" style="38" customWidth="1"/>
    <col min="9734" max="9734" width="5.28515625" style="38" customWidth="1"/>
    <col min="9735" max="9735" width="13.7109375" style="38" customWidth="1"/>
    <col min="9736" max="9749" width="5.7109375" style="38" customWidth="1"/>
    <col min="9750" max="9756" width="4.7109375" style="38" customWidth="1"/>
    <col min="9757" max="9876" width="11.42578125" style="38" customWidth="1"/>
    <col min="9877" max="9879" width="5" style="38" customWidth="1"/>
    <col min="9880" max="9986" width="11.42578125" style="38"/>
    <col min="9987" max="9987" width="6" style="38" customWidth="1"/>
    <col min="9988" max="9988" width="16.42578125" style="38" customWidth="1"/>
    <col min="9989" max="9989" width="3.5703125" style="38" customWidth="1"/>
    <col min="9990" max="9990" width="5.28515625" style="38" customWidth="1"/>
    <col min="9991" max="9991" width="13.7109375" style="38" customWidth="1"/>
    <col min="9992" max="10005" width="5.7109375" style="38" customWidth="1"/>
    <col min="10006" max="10012" width="4.7109375" style="38" customWidth="1"/>
    <col min="10013" max="10132" width="11.42578125" style="38" customWidth="1"/>
    <col min="10133" max="10135" width="5" style="38" customWidth="1"/>
    <col min="10136" max="10242" width="11.42578125" style="38"/>
    <col min="10243" max="10243" width="6" style="38" customWidth="1"/>
    <col min="10244" max="10244" width="16.42578125" style="38" customWidth="1"/>
    <col min="10245" max="10245" width="3.5703125" style="38" customWidth="1"/>
    <col min="10246" max="10246" width="5.28515625" style="38" customWidth="1"/>
    <col min="10247" max="10247" width="13.7109375" style="38" customWidth="1"/>
    <col min="10248" max="10261" width="5.7109375" style="38" customWidth="1"/>
    <col min="10262" max="10268" width="4.7109375" style="38" customWidth="1"/>
    <col min="10269" max="10388" width="11.42578125" style="38" customWidth="1"/>
    <col min="10389" max="10391" width="5" style="38" customWidth="1"/>
    <col min="10392" max="10498" width="11.42578125" style="38"/>
    <col min="10499" max="10499" width="6" style="38" customWidth="1"/>
    <col min="10500" max="10500" width="16.42578125" style="38" customWidth="1"/>
    <col min="10501" max="10501" width="3.5703125" style="38" customWidth="1"/>
    <col min="10502" max="10502" width="5.28515625" style="38" customWidth="1"/>
    <col min="10503" max="10503" width="13.7109375" style="38" customWidth="1"/>
    <col min="10504" max="10517" width="5.7109375" style="38" customWidth="1"/>
    <col min="10518" max="10524" width="4.7109375" style="38" customWidth="1"/>
    <col min="10525" max="10644" width="11.42578125" style="38" customWidth="1"/>
    <col min="10645" max="10647" width="5" style="38" customWidth="1"/>
    <col min="10648" max="10754" width="11.42578125" style="38"/>
    <col min="10755" max="10755" width="6" style="38" customWidth="1"/>
    <col min="10756" max="10756" width="16.42578125" style="38" customWidth="1"/>
    <col min="10757" max="10757" width="3.5703125" style="38" customWidth="1"/>
    <col min="10758" max="10758" width="5.28515625" style="38" customWidth="1"/>
    <col min="10759" max="10759" width="13.7109375" style="38" customWidth="1"/>
    <col min="10760" max="10773" width="5.7109375" style="38" customWidth="1"/>
    <col min="10774" max="10780" width="4.7109375" style="38" customWidth="1"/>
    <col min="10781" max="10900" width="11.42578125" style="38" customWidth="1"/>
    <col min="10901" max="10903" width="5" style="38" customWidth="1"/>
    <col min="10904" max="11010" width="11.42578125" style="38"/>
    <col min="11011" max="11011" width="6" style="38" customWidth="1"/>
    <col min="11012" max="11012" width="16.42578125" style="38" customWidth="1"/>
    <col min="11013" max="11013" width="3.5703125" style="38" customWidth="1"/>
    <col min="11014" max="11014" width="5.28515625" style="38" customWidth="1"/>
    <col min="11015" max="11015" width="13.7109375" style="38" customWidth="1"/>
    <col min="11016" max="11029" width="5.7109375" style="38" customWidth="1"/>
    <col min="11030" max="11036" width="4.7109375" style="38" customWidth="1"/>
    <col min="11037" max="11156" width="11.42578125" style="38" customWidth="1"/>
    <col min="11157" max="11159" width="5" style="38" customWidth="1"/>
    <col min="11160" max="11266" width="11.42578125" style="38"/>
    <col min="11267" max="11267" width="6" style="38" customWidth="1"/>
    <col min="11268" max="11268" width="16.42578125" style="38" customWidth="1"/>
    <col min="11269" max="11269" width="3.5703125" style="38" customWidth="1"/>
    <col min="11270" max="11270" width="5.28515625" style="38" customWidth="1"/>
    <col min="11271" max="11271" width="13.7109375" style="38" customWidth="1"/>
    <col min="11272" max="11285" width="5.7109375" style="38" customWidth="1"/>
    <col min="11286" max="11292" width="4.7109375" style="38" customWidth="1"/>
    <col min="11293" max="11412" width="11.42578125" style="38" customWidth="1"/>
    <col min="11413" max="11415" width="5" style="38" customWidth="1"/>
    <col min="11416" max="11522" width="11.42578125" style="38"/>
    <col min="11523" max="11523" width="6" style="38" customWidth="1"/>
    <col min="11524" max="11524" width="16.42578125" style="38" customWidth="1"/>
    <col min="11525" max="11525" width="3.5703125" style="38" customWidth="1"/>
    <col min="11526" max="11526" width="5.28515625" style="38" customWidth="1"/>
    <col min="11527" max="11527" width="13.7109375" style="38" customWidth="1"/>
    <col min="11528" max="11541" width="5.7109375" style="38" customWidth="1"/>
    <col min="11542" max="11548" width="4.7109375" style="38" customWidth="1"/>
    <col min="11549" max="11668" width="11.42578125" style="38" customWidth="1"/>
    <col min="11669" max="11671" width="5" style="38" customWidth="1"/>
    <col min="11672" max="11778" width="11.42578125" style="38"/>
    <col min="11779" max="11779" width="6" style="38" customWidth="1"/>
    <col min="11780" max="11780" width="16.42578125" style="38" customWidth="1"/>
    <col min="11781" max="11781" width="3.5703125" style="38" customWidth="1"/>
    <col min="11782" max="11782" width="5.28515625" style="38" customWidth="1"/>
    <col min="11783" max="11783" width="13.7109375" style="38" customWidth="1"/>
    <col min="11784" max="11797" width="5.7109375" style="38" customWidth="1"/>
    <col min="11798" max="11804" width="4.7109375" style="38" customWidth="1"/>
    <col min="11805" max="11924" width="11.42578125" style="38" customWidth="1"/>
    <col min="11925" max="11927" width="5" style="38" customWidth="1"/>
    <col min="11928" max="12034" width="11.42578125" style="38"/>
    <col min="12035" max="12035" width="6" style="38" customWidth="1"/>
    <col min="12036" max="12036" width="16.42578125" style="38" customWidth="1"/>
    <col min="12037" max="12037" width="3.5703125" style="38" customWidth="1"/>
    <col min="12038" max="12038" width="5.28515625" style="38" customWidth="1"/>
    <col min="12039" max="12039" width="13.7109375" style="38" customWidth="1"/>
    <col min="12040" max="12053" width="5.7109375" style="38" customWidth="1"/>
    <col min="12054" max="12060" width="4.7109375" style="38" customWidth="1"/>
    <col min="12061" max="12180" width="11.42578125" style="38" customWidth="1"/>
    <col min="12181" max="12183" width="5" style="38" customWidth="1"/>
    <col min="12184" max="12290" width="11.42578125" style="38"/>
    <col min="12291" max="12291" width="6" style="38" customWidth="1"/>
    <col min="12292" max="12292" width="16.42578125" style="38" customWidth="1"/>
    <col min="12293" max="12293" width="3.5703125" style="38" customWidth="1"/>
    <col min="12294" max="12294" width="5.28515625" style="38" customWidth="1"/>
    <col min="12295" max="12295" width="13.7109375" style="38" customWidth="1"/>
    <col min="12296" max="12309" width="5.7109375" style="38" customWidth="1"/>
    <col min="12310" max="12316" width="4.7109375" style="38" customWidth="1"/>
    <col min="12317" max="12436" width="11.42578125" style="38" customWidth="1"/>
    <col min="12437" max="12439" width="5" style="38" customWidth="1"/>
    <col min="12440" max="12546" width="11.42578125" style="38"/>
    <col min="12547" max="12547" width="6" style="38" customWidth="1"/>
    <col min="12548" max="12548" width="16.42578125" style="38" customWidth="1"/>
    <col min="12549" max="12549" width="3.5703125" style="38" customWidth="1"/>
    <col min="12550" max="12550" width="5.28515625" style="38" customWidth="1"/>
    <col min="12551" max="12551" width="13.7109375" style="38" customWidth="1"/>
    <col min="12552" max="12565" width="5.7109375" style="38" customWidth="1"/>
    <col min="12566" max="12572" width="4.7109375" style="38" customWidth="1"/>
    <col min="12573" max="12692" width="11.42578125" style="38" customWidth="1"/>
    <col min="12693" max="12695" width="5" style="38" customWidth="1"/>
    <col min="12696" max="12802" width="11.42578125" style="38"/>
    <col min="12803" max="12803" width="6" style="38" customWidth="1"/>
    <col min="12804" max="12804" width="16.42578125" style="38" customWidth="1"/>
    <col min="12805" max="12805" width="3.5703125" style="38" customWidth="1"/>
    <col min="12806" max="12806" width="5.28515625" style="38" customWidth="1"/>
    <col min="12807" max="12807" width="13.7109375" style="38" customWidth="1"/>
    <col min="12808" max="12821" width="5.7109375" style="38" customWidth="1"/>
    <col min="12822" max="12828" width="4.7109375" style="38" customWidth="1"/>
    <col min="12829" max="12948" width="11.42578125" style="38" customWidth="1"/>
    <col min="12949" max="12951" width="5" style="38" customWidth="1"/>
    <col min="12952" max="13058" width="11.42578125" style="38"/>
    <col min="13059" max="13059" width="6" style="38" customWidth="1"/>
    <col min="13060" max="13060" width="16.42578125" style="38" customWidth="1"/>
    <col min="13061" max="13061" width="3.5703125" style="38" customWidth="1"/>
    <col min="13062" max="13062" width="5.28515625" style="38" customWidth="1"/>
    <col min="13063" max="13063" width="13.7109375" style="38" customWidth="1"/>
    <col min="13064" max="13077" width="5.7109375" style="38" customWidth="1"/>
    <col min="13078" max="13084" width="4.7109375" style="38" customWidth="1"/>
    <col min="13085" max="13204" width="11.42578125" style="38" customWidth="1"/>
    <col min="13205" max="13207" width="5" style="38" customWidth="1"/>
    <col min="13208" max="13314" width="11.42578125" style="38"/>
    <col min="13315" max="13315" width="6" style="38" customWidth="1"/>
    <col min="13316" max="13316" width="16.42578125" style="38" customWidth="1"/>
    <col min="13317" max="13317" width="3.5703125" style="38" customWidth="1"/>
    <col min="13318" max="13318" width="5.28515625" style="38" customWidth="1"/>
    <col min="13319" max="13319" width="13.7109375" style="38" customWidth="1"/>
    <col min="13320" max="13333" width="5.7109375" style="38" customWidth="1"/>
    <col min="13334" max="13340" width="4.7109375" style="38" customWidth="1"/>
    <col min="13341" max="13460" width="11.42578125" style="38" customWidth="1"/>
    <col min="13461" max="13463" width="5" style="38" customWidth="1"/>
    <col min="13464" max="13570" width="11.42578125" style="38"/>
    <col min="13571" max="13571" width="6" style="38" customWidth="1"/>
    <col min="13572" max="13572" width="16.42578125" style="38" customWidth="1"/>
    <col min="13573" max="13573" width="3.5703125" style="38" customWidth="1"/>
    <col min="13574" max="13574" width="5.28515625" style="38" customWidth="1"/>
    <col min="13575" max="13575" width="13.7109375" style="38" customWidth="1"/>
    <col min="13576" max="13589" width="5.7109375" style="38" customWidth="1"/>
    <col min="13590" max="13596" width="4.7109375" style="38" customWidth="1"/>
    <col min="13597" max="13716" width="11.42578125" style="38" customWidth="1"/>
    <col min="13717" max="13719" width="5" style="38" customWidth="1"/>
    <col min="13720" max="13826" width="11.42578125" style="38"/>
    <col min="13827" max="13827" width="6" style="38" customWidth="1"/>
    <col min="13828" max="13828" width="16.42578125" style="38" customWidth="1"/>
    <col min="13829" max="13829" width="3.5703125" style="38" customWidth="1"/>
    <col min="13830" max="13830" width="5.28515625" style="38" customWidth="1"/>
    <col min="13831" max="13831" width="13.7109375" style="38" customWidth="1"/>
    <col min="13832" max="13845" width="5.7109375" style="38" customWidth="1"/>
    <col min="13846" max="13852" width="4.7109375" style="38" customWidth="1"/>
    <col min="13853" max="13972" width="11.42578125" style="38" customWidth="1"/>
    <col min="13973" max="13975" width="5" style="38" customWidth="1"/>
    <col min="13976" max="14082" width="11.42578125" style="38"/>
    <col min="14083" max="14083" width="6" style="38" customWidth="1"/>
    <col min="14084" max="14084" width="16.42578125" style="38" customWidth="1"/>
    <col min="14085" max="14085" width="3.5703125" style="38" customWidth="1"/>
    <col min="14086" max="14086" width="5.28515625" style="38" customWidth="1"/>
    <col min="14087" max="14087" width="13.7109375" style="38" customWidth="1"/>
    <col min="14088" max="14101" width="5.7109375" style="38" customWidth="1"/>
    <col min="14102" max="14108" width="4.7109375" style="38" customWidth="1"/>
    <col min="14109" max="14228" width="11.42578125" style="38" customWidth="1"/>
    <col min="14229" max="14231" width="5" style="38" customWidth="1"/>
    <col min="14232" max="14338" width="11.42578125" style="38"/>
    <col min="14339" max="14339" width="6" style="38" customWidth="1"/>
    <col min="14340" max="14340" width="16.42578125" style="38" customWidth="1"/>
    <col min="14341" max="14341" width="3.5703125" style="38" customWidth="1"/>
    <col min="14342" max="14342" width="5.28515625" style="38" customWidth="1"/>
    <col min="14343" max="14343" width="13.7109375" style="38" customWidth="1"/>
    <col min="14344" max="14357" width="5.7109375" style="38" customWidth="1"/>
    <col min="14358" max="14364" width="4.7109375" style="38" customWidth="1"/>
    <col min="14365" max="14484" width="11.42578125" style="38" customWidth="1"/>
    <col min="14485" max="14487" width="5" style="38" customWidth="1"/>
    <col min="14488" max="14594" width="11.42578125" style="38"/>
    <col min="14595" max="14595" width="6" style="38" customWidth="1"/>
    <col min="14596" max="14596" width="16.42578125" style="38" customWidth="1"/>
    <col min="14597" max="14597" width="3.5703125" style="38" customWidth="1"/>
    <col min="14598" max="14598" width="5.28515625" style="38" customWidth="1"/>
    <col min="14599" max="14599" width="13.7109375" style="38" customWidth="1"/>
    <col min="14600" max="14613" width="5.7109375" style="38" customWidth="1"/>
    <col min="14614" max="14620" width="4.7109375" style="38" customWidth="1"/>
    <col min="14621" max="14740" width="11.42578125" style="38" customWidth="1"/>
    <col min="14741" max="14743" width="5" style="38" customWidth="1"/>
    <col min="14744" max="14850" width="11.42578125" style="38"/>
    <col min="14851" max="14851" width="6" style="38" customWidth="1"/>
    <col min="14852" max="14852" width="16.42578125" style="38" customWidth="1"/>
    <col min="14853" max="14853" width="3.5703125" style="38" customWidth="1"/>
    <col min="14854" max="14854" width="5.28515625" style="38" customWidth="1"/>
    <col min="14855" max="14855" width="13.7109375" style="38" customWidth="1"/>
    <col min="14856" max="14869" width="5.7109375" style="38" customWidth="1"/>
    <col min="14870" max="14876" width="4.7109375" style="38" customWidth="1"/>
    <col min="14877" max="14996" width="11.42578125" style="38" customWidth="1"/>
    <col min="14997" max="14999" width="5" style="38" customWidth="1"/>
    <col min="15000" max="15106" width="11.42578125" style="38"/>
    <col min="15107" max="15107" width="6" style="38" customWidth="1"/>
    <col min="15108" max="15108" width="16.42578125" style="38" customWidth="1"/>
    <col min="15109" max="15109" width="3.5703125" style="38" customWidth="1"/>
    <col min="15110" max="15110" width="5.28515625" style="38" customWidth="1"/>
    <col min="15111" max="15111" width="13.7109375" style="38" customWidth="1"/>
    <col min="15112" max="15125" width="5.7109375" style="38" customWidth="1"/>
    <col min="15126" max="15132" width="4.7109375" style="38" customWidth="1"/>
    <col min="15133" max="15252" width="11.42578125" style="38" customWidth="1"/>
    <col min="15253" max="15255" width="5" style="38" customWidth="1"/>
    <col min="15256" max="15362" width="11.42578125" style="38"/>
    <col min="15363" max="15363" width="6" style="38" customWidth="1"/>
    <col min="15364" max="15364" width="16.42578125" style="38" customWidth="1"/>
    <col min="15365" max="15365" width="3.5703125" style="38" customWidth="1"/>
    <col min="15366" max="15366" width="5.28515625" style="38" customWidth="1"/>
    <col min="15367" max="15367" width="13.7109375" style="38" customWidth="1"/>
    <col min="15368" max="15381" width="5.7109375" style="38" customWidth="1"/>
    <col min="15382" max="15388" width="4.7109375" style="38" customWidth="1"/>
    <col min="15389" max="15508" width="11.42578125" style="38" customWidth="1"/>
    <col min="15509" max="15511" width="5" style="38" customWidth="1"/>
    <col min="15512" max="15618" width="11.42578125" style="38"/>
    <col min="15619" max="15619" width="6" style="38" customWidth="1"/>
    <col min="15620" max="15620" width="16.42578125" style="38" customWidth="1"/>
    <col min="15621" max="15621" width="3.5703125" style="38" customWidth="1"/>
    <col min="15622" max="15622" width="5.28515625" style="38" customWidth="1"/>
    <col min="15623" max="15623" width="13.7109375" style="38" customWidth="1"/>
    <col min="15624" max="15637" width="5.7109375" style="38" customWidth="1"/>
    <col min="15638" max="15644" width="4.7109375" style="38" customWidth="1"/>
    <col min="15645" max="15764" width="11.42578125" style="38" customWidth="1"/>
    <col min="15765" max="15767" width="5" style="38" customWidth="1"/>
    <col min="15768" max="15874" width="11.42578125" style="38"/>
    <col min="15875" max="15875" width="6" style="38" customWidth="1"/>
    <col min="15876" max="15876" width="16.42578125" style="38" customWidth="1"/>
    <col min="15877" max="15877" width="3.5703125" style="38" customWidth="1"/>
    <col min="15878" max="15878" width="5.28515625" style="38" customWidth="1"/>
    <col min="15879" max="15879" width="13.7109375" style="38" customWidth="1"/>
    <col min="15880" max="15893" width="5.7109375" style="38" customWidth="1"/>
    <col min="15894" max="15900" width="4.7109375" style="38" customWidth="1"/>
    <col min="15901" max="16020" width="11.42578125" style="38" customWidth="1"/>
    <col min="16021" max="16023" width="5" style="38" customWidth="1"/>
    <col min="16024" max="16130" width="11.42578125" style="38"/>
    <col min="16131" max="16131" width="6" style="38" customWidth="1"/>
    <col min="16132" max="16132" width="16.42578125" style="38" customWidth="1"/>
    <col min="16133" max="16133" width="3.5703125" style="38" customWidth="1"/>
    <col min="16134" max="16134" width="5.28515625" style="38" customWidth="1"/>
    <col min="16135" max="16135" width="13.7109375" style="38" customWidth="1"/>
    <col min="16136" max="16149" width="5.7109375" style="38" customWidth="1"/>
    <col min="16150" max="16156" width="4.7109375" style="38" customWidth="1"/>
    <col min="16157" max="16276" width="11.42578125" style="38" customWidth="1"/>
    <col min="16277" max="16279" width="5" style="38" customWidth="1"/>
    <col min="16280" max="16384" width="11.42578125" style="38"/>
  </cols>
  <sheetData>
    <row r="1" spans="1:164" ht="24" customHeight="1">
      <c r="A1" s="822" t="s">
        <v>16</v>
      </c>
      <c r="B1" s="823" t="s">
        <v>17</v>
      </c>
      <c r="C1" s="823"/>
      <c r="D1" s="822" t="s">
        <v>216</v>
      </c>
      <c r="E1" s="818" t="s">
        <v>217</v>
      </c>
      <c r="F1" s="342" t="s">
        <v>218</v>
      </c>
      <c r="G1" s="819" t="s">
        <v>312</v>
      </c>
      <c r="H1" s="820"/>
      <c r="I1" s="820"/>
      <c r="J1" s="821"/>
      <c r="K1" s="42" t="s">
        <v>219</v>
      </c>
      <c r="L1" s="819" t="s">
        <v>316</v>
      </c>
      <c r="M1" s="820"/>
      <c r="N1" s="821"/>
      <c r="O1" s="819" t="s">
        <v>213</v>
      </c>
      <c r="P1" s="820"/>
      <c r="Q1" s="820"/>
      <c r="R1" s="820"/>
      <c r="S1" s="820"/>
      <c r="T1" s="820"/>
      <c r="U1" s="820"/>
      <c r="V1" s="820"/>
      <c r="W1" s="820"/>
      <c r="X1" s="820"/>
      <c r="Y1" s="820"/>
      <c r="Z1" s="820"/>
      <c r="AA1" s="820"/>
      <c r="AB1" s="821"/>
    </row>
    <row r="2" spans="1:164" ht="24" customHeight="1">
      <c r="A2" s="822"/>
      <c r="B2" s="823"/>
      <c r="C2" s="823"/>
      <c r="D2" s="822"/>
      <c r="E2" s="818"/>
      <c r="F2" s="342" t="s">
        <v>329</v>
      </c>
      <c r="G2" s="819" t="s">
        <v>313</v>
      </c>
      <c r="H2" s="821"/>
      <c r="I2" s="819" t="s">
        <v>561</v>
      </c>
      <c r="J2" s="821"/>
      <c r="K2" s="342" t="s">
        <v>221</v>
      </c>
      <c r="L2" s="342" t="s">
        <v>317</v>
      </c>
      <c r="M2" s="819" t="s">
        <v>319</v>
      </c>
      <c r="N2" s="821"/>
      <c r="O2" s="819" t="s">
        <v>263</v>
      </c>
      <c r="P2" s="820"/>
      <c r="Q2" s="820"/>
      <c r="R2" s="820"/>
      <c r="S2" s="820"/>
      <c r="T2" s="820"/>
      <c r="U2" s="820"/>
      <c r="V2" s="820"/>
      <c r="W2" s="820"/>
      <c r="X2" s="821"/>
      <c r="Y2" s="819" t="s">
        <v>268</v>
      </c>
      <c r="Z2" s="820"/>
      <c r="AA2" s="820"/>
      <c r="AB2" s="821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32"/>
      <c r="DG2" s="232"/>
      <c r="DH2" s="232"/>
      <c r="DI2" s="232"/>
      <c r="DJ2" s="232"/>
      <c r="DK2" s="232"/>
      <c r="DL2" s="232"/>
      <c r="DM2" s="232"/>
      <c r="DN2" s="232"/>
      <c r="DO2" s="232"/>
      <c r="DP2" s="232"/>
      <c r="DQ2" s="232"/>
      <c r="DR2" s="232"/>
      <c r="DS2" s="232"/>
      <c r="DT2" s="232"/>
      <c r="DU2" s="232"/>
      <c r="DV2" s="232"/>
      <c r="DW2" s="232"/>
      <c r="DX2" s="232"/>
      <c r="DY2" s="232"/>
      <c r="DZ2" s="232"/>
      <c r="EA2" s="232"/>
      <c r="EB2" s="232"/>
      <c r="EC2" s="232"/>
      <c r="ED2" s="232"/>
      <c r="EE2" s="232"/>
      <c r="EF2" s="232"/>
      <c r="EG2" s="232"/>
      <c r="EH2" s="232"/>
      <c r="EI2" s="232"/>
      <c r="EJ2" s="232"/>
      <c r="EK2" s="232"/>
      <c r="EL2" s="232"/>
      <c r="EM2" s="232"/>
      <c r="EN2" s="232"/>
      <c r="EO2" s="232"/>
      <c r="EP2" s="232"/>
      <c r="EQ2" s="232"/>
      <c r="ER2" s="232"/>
      <c r="ES2" s="232"/>
      <c r="ET2" s="232"/>
      <c r="EU2" s="232"/>
      <c r="EV2" s="232"/>
      <c r="EW2" s="232"/>
      <c r="EX2" s="232"/>
      <c r="EY2" s="232"/>
      <c r="EZ2" s="232"/>
      <c r="FA2" s="232"/>
      <c r="FB2" s="232"/>
      <c r="FC2" s="232"/>
      <c r="FD2" s="232"/>
      <c r="FE2" s="232"/>
      <c r="FF2" s="232"/>
      <c r="FG2" s="232"/>
      <c r="FH2" s="232"/>
    </row>
    <row r="3" spans="1:164" ht="24" customHeight="1">
      <c r="A3" s="822"/>
      <c r="B3" s="823"/>
      <c r="C3" s="823"/>
      <c r="D3" s="822"/>
      <c r="E3" s="818"/>
      <c r="F3" s="342" t="s">
        <v>124</v>
      </c>
      <c r="G3" s="342" t="s">
        <v>315</v>
      </c>
      <c r="H3" s="230" t="s">
        <v>314</v>
      </c>
      <c r="I3" s="342" t="s">
        <v>314</v>
      </c>
      <c r="J3" s="342" t="s">
        <v>267</v>
      </c>
      <c r="K3" s="343" t="s">
        <v>124</v>
      </c>
      <c r="L3" s="342" t="s">
        <v>318</v>
      </c>
      <c r="M3" s="342" t="s">
        <v>320</v>
      </c>
      <c r="N3" s="342" t="s">
        <v>321</v>
      </c>
      <c r="O3" s="342" t="s">
        <v>322</v>
      </c>
      <c r="P3" s="342" t="s">
        <v>323</v>
      </c>
      <c r="Q3" s="342" t="s">
        <v>324</v>
      </c>
      <c r="R3" s="342" t="s">
        <v>325</v>
      </c>
      <c r="S3" s="342" t="s">
        <v>326</v>
      </c>
      <c r="T3" s="342" t="s">
        <v>212</v>
      </c>
      <c r="U3" s="342" t="s">
        <v>124</v>
      </c>
      <c r="V3" s="342" t="s">
        <v>265</v>
      </c>
      <c r="W3" s="342" t="s">
        <v>327</v>
      </c>
      <c r="X3" s="342" t="s">
        <v>264</v>
      </c>
      <c r="Y3" s="342" t="s">
        <v>324</v>
      </c>
      <c r="Z3" s="342" t="s">
        <v>212</v>
      </c>
      <c r="AA3" s="342" t="s">
        <v>265</v>
      </c>
      <c r="AB3" s="342" t="s">
        <v>264</v>
      </c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232"/>
      <c r="CW3" s="232"/>
      <c r="CX3" s="232"/>
      <c r="CY3" s="232"/>
      <c r="CZ3" s="232"/>
      <c r="DA3" s="232"/>
      <c r="DB3" s="232"/>
      <c r="DC3" s="232"/>
      <c r="DD3" s="232"/>
      <c r="DE3" s="232"/>
      <c r="DF3" s="232"/>
      <c r="DG3" s="232"/>
      <c r="DH3" s="232"/>
      <c r="DI3" s="232"/>
      <c r="DJ3" s="232"/>
      <c r="DK3" s="232"/>
      <c r="DL3" s="232"/>
      <c r="DM3" s="232"/>
      <c r="DN3" s="232"/>
      <c r="DO3" s="232"/>
      <c r="DP3" s="232"/>
      <c r="DQ3" s="232"/>
      <c r="DR3" s="232"/>
      <c r="DS3" s="232"/>
      <c r="DT3" s="232"/>
      <c r="DU3" s="232"/>
      <c r="DV3" s="232"/>
      <c r="DW3" s="232"/>
      <c r="DX3" s="232"/>
      <c r="DY3" s="232"/>
      <c r="DZ3" s="232"/>
      <c r="EA3" s="232"/>
      <c r="EB3" s="232"/>
      <c r="EC3" s="232"/>
      <c r="ED3" s="232"/>
      <c r="EE3" s="232"/>
      <c r="EF3" s="232"/>
      <c r="EG3" s="232"/>
      <c r="EH3" s="232"/>
      <c r="EI3" s="232"/>
      <c r="EJ3" s="232"/>
      <c r="EK3" s="232"/>
      <c r="EL3" s="232"/>
      <c r="EM3" s="232"/>
      <c r="EN3" s="232"/>
      <c r="EO3" s="232"/>
      <c r="EP3" s="232"/>
      <c r="EQ3" s="232"/>
      <c r="ER3" s="232"/>
      <c r="ES3" s="232"/>
      <c r="ET3" s="232"/>
      <c r="EU3" s="232"/>
      <c r="EV3" s="232"/>
      <c r="EW3" s="232"/>
      <c r="EX3" s="232"/>
      <c r="EY3" s="232"/>
      <c r="EZ3" s="232"/>
      <c r="FA3" s="232"/>
      <c r="FB3" s="232"/>
      <c r="FC3" s="232"/>
      <c r="FD3" s="232"/>
      <c r="FE3" s="232"/>
      <c r="FF3" s="232"/>
      <c r="FG3" s="232"/>
      <c r="FH3" s="232"/>
    </row>
    <row r="4" spans="1:164" ht="24" customHeight="1">
      <c r="A4" s="849" t="s">
        <v>306</v>
      </c>
      <c r="B4" s="850"/>
      <c r="C4" s="348"/>
      <c r="D4" s="343"/>
      <c r="E4" s="342"/>
      <c r="F4" s="342"/>
      <c r="G4" s="342"/>
      <c r="H4" s="342"/>
      <c r="I4" s="342"/>
      <c r="J4" s="342"/>
      <c r="K4" s="343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344"/>
      <c r="AY4" s="344"/>
      <c r="AZ4" s="344"/>
      <c r="BA4" s="344"/>
      <c r="BB4" s="344"/>
      <c r="BC4" s="344"/>
      <c r="BD4" s="344"/>
      <c r="BE4" s="344"/>
      <c r="BF4" s="344"/>
      <c r="BG4" s="344"/>
      <c r="BH4" s="344"/>
      <c r="BI4" s="344"/>
      <c r="BJ4" s="344"/>
      <c r="BK4" s="344"/>
      <c r="BL4" s="344"/>
      <c r="BM4" s="344"/>
      <c r="BN4" s="344"/>
      <c r="BO4" s="344"/>
      <c r="BP4" s="344"/>
      <c r="BQ4" s="344"/>
      <c r="BR4" s="344"/>
      <c r="BS4" s="344"/>
      <c r="BT4" s="344"/>
      <c r="BU4" s="344"/>
      <c r="BV4" s="344"/>
      <c r="BW4" s="344"/>
      <c r="BX4" s="344"/>
      <c r="BY4" s="344"/>
      <c r="BZ4" s="344"/>
      <c r="CA4" s="344"/>
      <c r="CB4" s="344"/>
      <c r="CC4" s="344"/>
      <c r="CD4" s="344"/>
      <c r="CE4" s="344"/>
      <c r="CF4" s="344"/>
      <c r="CG4" s="344"/>
      <c r="CH4" s="344"/>
      <c r="CI4" s="344"/>
      <c r="CJ4" s="344"/>
      <c r="CK4" s="344"/>
      <c r="CL4" s="344"/>
      <c r="CM4" s="344"/>
      <c r="CN4" s="344"/>
      <c r="CO4" s="344"/>
      <c r="CP4" s="344"/>
      <c r="CQ4" s="344"/>
      <c r="CR4" s="344"/>
      <c r="CS4" s="344"/>
      <c r="CT4" s="344"/>
      <c r="CU4" s="344"/>
      <c r="CV4" s="344"/>
      <c r="CW4" s="344"/>
      <c r="CX4" s="344"/>
      <c r="CY4" s="344"/>
      <c r="CZ4" s="344"/>
      <c r="DA4" s="344"/>
      <c r="DB4" s="344"/>
      <c r="DC4" s="344"/>
      <c r="DD4" s="344"/>
      <c r="DE4" s="344"/>
      <c r="DF4" s="344"/>
      <c r="DG4" s="344"/>
      <c r="DH4" s="344"/>
      <c r="DI4" s="344"/>
      <c r="DJ4" s="344"/>
      <c r="DK4" s="344"/>
      <c r="DL4" s="344"/>
      <c r="DM4" s="344"/>
      <c r="DN4" s="344"/>
      <c r="DO4" s="344"/>
      <c r="DP4" s="344"/>
      <c r="DQ4" s="344"/>
      <c r="DR4" s="344"/>
      <c r="DS4" s="344"/>
      <c r="DT4" s="344"/>
      <c r="DU4" s="344"/>
      <c r="DV4" s="344"/>
      <c r="DW4" s="344"/>
      <c r="DX4" s="344"/>
      <c r="DY4" s="344"/>
      <c r="DZ4" s="344"/>
      <c r="EA4" s="344"/>
      <c r="EB4" s="344"/>
      <c r="EC4" s="344"/>
      <c r="ED4" s="344"/>
      <c r="EE4" s="344"/>
      <c r="EF4" s="344"/>
      <c r="EG4" s="344"/>
      <c r="EH4" s="344"/>
      <c r="EI4" s="344"/>
      <c r="EJ4" s="344"/>
      <c r="EK4" s="344"/>
      <c r="EL4" s="344"/>
      <c r="EM4" s="344"/>
      <c r="EN4" s="344"/>
      <c r="EO4" s="344"/>
      <c r="EP4" s="344"/>
      <c r="EQ4" s="344"/>
      <c r="ER4" s="344"/>
      <c r="ES4" s="344"/>
      <c r="ET4" s="344"/>
      <c r="EU4" s="344"/>
      <c r="EV4" s="344"/>
      <c r="EW4" s="344"/>
      <c r="EX4" s="344"/>
      <c r="EY4" s="344"/>
      <c r="EZ4" s="344"/>
      <c r="FA4" s="344"/>
      <c r="FB4" s="344"/>
      <c r="FC4" s="344"/>
      <c r="FD4" s="344"/>
      <c r="FE4" s="344"/>
      <c r="FF4" s="344"/>
      <c r="FG4" s="344"/>
      <c r="FH4" s="344"/>
    </row>
    <row r="5" spans="1:164" ht="24" customHeight="1">
      <c r="A5" s="342" t="s">
        <v>307</v>
      </c>
      <c r="B5" s="288" t="s">
        <v>308</v>
      </c>
      <c r="C5" s="40">
        <v>3</v>
      </c>
      <c r="D5" s="41" t="s">
        <v>271</v>
      </c>
      <c r="E5" s="417" t="s">
        <v>309</v>
      </c>
      <c r="F5" s="342" cm="1">
        <f t="array" ref="F5">$C5*ESUM($E5)</f>
        <v>78</v>
      </c>
      <c r="G5" s="342"/>
      <c r="H5" s="348"/>
      <c r="I5" s="342"/>
      <c r="J5" s="342"/>
      <c r="K5" s="343">
        <v>6</v>
      </c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2"/>
      <c r="BS5" s="232"/>
      <c r="BT5" s="232"/>
      <c r="BU5" s="232"/>
      <c r="BV5" s="232"/>
      <c r="BW5" s="232"/>
      <c r="BX5" s="232"/>
      <c r="BY5" s="232"/>
      <c r="BZ5" s="232"/>
      <c r="CA5" s="232"/>
      <c r="CB5" s="232"/>
      <c r="CC5" s="232"/>
      <c r="CD5" s="232"/>
      <c r="CE5" s="232"/>
      <c r="CF5" s="232"/>
      <c r="CG5" s="232"/>
      <c r="CH5" s="232"/>
      <c r="CI5" s="232"/>
      <c r="CJ5" s="232"/>
      <c r="CK5" s="232"/>
      <c r="CL5" s="232"/>
      <c r="CM5" s="232"/>
      <c r="CN5" s="232"/>
      <c r="CO5" s="232"/>
      <c r="CP5" s="232"/>
      <c r="CQ5" s="232"/>
      <c r="CR5" s="232"/>
      <c r="CS5" s="232"/>
      <c r="CT5" s="232"/>
      <c r="CU5" s="232"/>
      <c r="CV5" s="232"/>
      <c r="CW5" s="232"/>
      <c r="CX5" s="232"/>
      <c r="CY5" s="232"/>
      <c r="CZ5" s="232"/>
      <c r="DA5" s="232"/>
      <c r="DB5" s="232"/>
      <c r="DC5" s="232"/>
      <c r="DD5" s="232"/>
      <c r="DE5" s="232"/>
      <c r="DF5" s="232"/>
      <c r="DG5" s="232"/>
      <c r="DH5" s="232"/>
      <c r="DI5" s="232"/>
      <c r="DJ5" s="232"/>
      <c r="DK5" s="232"/>
      <c r="DL5" s="232"/>
      <c r="DM5" s="232"/>
      <c r="DN5" s="232"/>
      <c r="DO5" s="232"/>
      <c r="DP5" s="232"/>
      <c r="DQ5" s="232"/>
      <c r="DR5" s="232"/>
      <c r="DS5" s="232"/>
      <c r="DT5" s="232"/>
      <c r="DU5" s="232"/>
      <c r="DV5" s="232"/>
      <c r="DW5" s="232"/>
      <c r="DX5" s="232"/>
      <c r="DY5" s="232"/>
      <c r="DZ5" s="232"/>
      <c r="EA5" s="232"/>
      <c r="EB5" s="232"/>
      <c r="EC5" s="232"/>
      <c r="ED5" s="232"/>
      <c r="EE5" s="232"/>
      <c r="EF5" s="232"/>
      <c r="EG5" s="232"/>
      <c r="EH5" s="232"/>
      <c r="EI5" s="232"/>
      <c r="EJ5" s="232"/>
      <c r="EK5" s="232"/>
      <c r="EL5" s="232"/>
      <c r="EM5" s="232"/>
      <c r="EN5" s="232"/>
      <c r="EO5" s="232"/>
      <c r="EP5" s="232"/>
      <c r="EQ5" s="232"/>
      <c r="ER5" s="232"/>
      <c r="ES5" s="232"/>
      <c r="ET5" s="232"/>
      <c r="EU5" s="232"/>
      <c r="EV5" s="232"/>
      <c r="EW5" s="232"/>
      <c r="EX5" s="232"/>
      <c r="EY5" s="232"/>
      <c r="EZ5" s="232"/>
      <c r="FA5" s="232"/>
      <c r="FB5" s="232"/>
      <c r="FC5" s="232"/>
      <c r="FD5" s="232"/>
      <c r="FE5" s="232"/>
      <c r="FF5" s="232"/>
      <c r="FG5" s="232"/>
      <c r="FH5" s="232"/>
    </row>
    <row r="6" spans="1:164" ht="24" customHeight="1">
      <c r="A6" s="342" t="s">
        <v>307</v>
      </c>
      <c r="B6" s="288" t="s">
        <v>308</v>
      </c>
      <c r="C6" s="348">
        <v>3</v>
      </c>
      <c r="D6" s="41" t="s">
        <v>271</v>
      </c>
      <c r="E6" s="417" t="s">
        <v>310</v>
      </c>
      <c r="F6" s="342" cm="1">
        <f t="array" ref="F6">$C6*ESUM($E6)</f>
        <v>54</v>
      </c>
      <c r="G6" s="342"/>
      <c r="H6" s="348"/>
      <c r="I6" s="342"/>
      <c r="J6" s="342"/>
      <c r="K6" s="343">
        <v>6</v>
      </c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4"/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4"/>
      <c r="AP6" s="344"/>
      <c r="AQ6" s="344"/>
      <c r="AR6" s="344"/>
      <c r="AS6" s="344"/>
      <c r="AT6" s="344"/>
      <c r="AU6" s="344"/>
      <c r="AV6" s="344"/>
      <c r="AW6" s="344"/>
      <c r="AX6" s="344"/>
      <c r="AY6" s="344"/>
      <c r="AZ6" s="344"/>
      <c r="BA6" s="344"/>
      <c r="BB6" s="344"/>
      <c r="BC6" s="344"/>
      <c r="BD6" s="344"/>
      <c r="BE6" s="344"/>
      <c r="BF6" s="344"/>
      <c r="BG6" s="344"/>
      <c r="BH6" s="344"/>
      <c r="BI6" s="344"/>
      <c r="BJ6" s="344"/>
      <c r="BK6" s="344"/>
      <c r="BL6" s="344"/>
      <c r="BM6" s="344"/>
      <c r="BN6" s="344"/>
      <c r="BO6" s="344"/>
      <c r="BP6" s="344"/>
      <c r="BQ6" s="344"/>
      <c r="BR6" s="344"/>
      <c r="BS6" s="344"/>
      <c r="BT6" s="344"/>
      <c r="BU6" s="344"/>
      <c r="BV6" s="344"/>
      <c r="BW6" s="344"/>
      <c r="BX6" s="344"/>
      <c r="BY6" s="344"/>
      <c r="BZ6" s="344"/>
      <c r="CA6" s="344"/>
      <c r="CB6" s="344"/>
      <c r="CC6" s="344"/>
      <c r="CD6" s="344"/>
      <c r="CE6" s="344"/>
      <c r="CF6" s="344"/>
      <c r="CG6" s="344"/>
      <c r="CH6" s="344"/>
      <c r="CI6" s="344"/>
      <c r="CJ6" s="344"/>
      <c r="CK6" s="344"/>
      <c r="CL6" s="344"/>
      <c r="CM6" s="344"/>
      <c r="CN6" s="344"/>
      <c r="CO6" s="344"/>
      <c r="CP6" s="344"/>
      <c r="CQ6" s="344"/>
      <c r="CR6" s="344"/>
      <c r="CS6" s="344"/>
      <c r="CT6" s="344"/>
      <c r="CU6" s="344"/>
      <c r="CV6" s="344"/>
      <c r="CW6" s="344"/>
      <c r="CX6" s="344"/>
      <c r="CY6" s="344"/>
      <c r="CZ6" s="344"/>
      <c r="DA6" s="344"/>
      <c r="DB6" s="344"/>
      <c r="DC6" s="344"/>
      <c r="DD6" s="344"/>
      <c r="DE6" s="344"/>
      <c r="DF6" s="344"/>
      <c r="DG6" s="344"/>
      <c r="DH6" s="344"/>
      <c r="DI6" s="344"/>
      <c r="DJ6" s="344"/>
      <c r="DK6" s="344"/>
      <c r="DL6" s="344"/>
      <c r="DM6" s="344"/>
      <c r="DN6" s="344"/>
      <c r="DO6" s="344"/>
      <c r="DP6" s="344"/>
      <c r="DQ6" s="344"/>
      <c r="DR6" s="344"/>
      <c r="DS6" s="344"/>
      <c r="DT6" s="344"/>
      <c r="DU6" s="344"/>
      <c r="DV6" s="344"/>
      <c r="DW6" s="344"/>
      <c r="DX6" s="344"/>
      <c r="DY6" s="344"/>
      <c r="DZ6" s="344"/>
      <c r="EA6" s="344"/>
      <c r="EB6" s="344"/>
      <c r="EC6" s="344"/>
      <c r="ED6" s="344"/>
      <c r="EE6" s="344"/>
      <c r="EF6" s="344"/>
      <c r="EG6" s="344"/>
      <c r="EH6" s="344"/>
      <c r="EI6" s="344"/>
      <c r="EJ6" s="344"/>
      <c r="EK6" s="344"/>
      <c r="EL6" s="344"/>
      <c r="EM6" s="344"/>
      <c r="EN6" s="344"/>
      <c r="EO6" s="344"/>
      <c r="EP6" s="344"/>
      <c r="EQ6" s="344"/>
      <c r="ER6" s="344"/>
      <c r="ES6" s="344"/>
      <c r="ET6" s="344"/>
      <c r="EU6" s="344"/>
      <c r="EV6" s="344"/>
      <c r="EW6" s="344"/>
      <c r="EX6" s="344"/>
      <c r="EY6" s="344"/>
      <c r="EZ6" s="344"/>
      <c r="FA6" s="344"/>
      <c r="FB6" s="344"/>
      <c r="FC6" s="344"/>
      <c r="FD6" s="344"/>
      <c r="FE6" s="344"/>
      <c r="FF6" s="344"/>
      <c r="FG6" s="344"/>
      <c r="FH6" s="344"/>
    </row>
    <row r="7" spans="1:164" ht="24" customHeight="1">
      <c r="A7" s="849" t="s">
        <v>330</v>
      </c>
      <c r="B7" s="850"/>
      <c r="C7" s="40"/>
      <c r="D7" s="41"/>
      <c r="E7" s="342"/>
      <c r="F7" s="342"/>
      <c r="G7" s="342"/>
      <c r="H7" s="342"/>
      <c r="I7" s="342"/>
      <c r="J7" s="342"/>
      <c r="K7" s="343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DR7" s="232"/>
      <c r="DS7" s="232"/>
      <c r="DT7" s="232"/>
      <c r="DU7" s="232"/>
      <c r="DV7" s="232"/>
      <c r="DW7" s="232"/>
      <c r="DX7" s="232"/>
      <c r="DY7" s="232"/>
      <c r="DZ7" s="232"/>
      <c r="EA7" s="232"/>
      <c r="EB7" s="232"/>
      <c r="EC7" s="232"/>
      <c r="ED7" s="232"/>
      <c r="EE7" s="232"/>
      <c r="EF7" s="232"/>
      <c r="EG7" s="232"/>
      <c r="EH7" s="232"/>
      <c r="EI7" s="232"/>
      <c r="EJ7" s="232"/>
      <c r="EK7" s="232"/>
      <c r="EL7" s="232"/>
      <c r="EM7" s="232"/>
      <c r="EN7" s="232"/>
      <c r="EO7" s="232"/>
      <c r="EP7" s="232"/>
      <c r="EQ7" s="232"/>
      <c r="ER7" s="232"/>
      <c r="ES7" s="232"/>
      <c r="ET7" s="232"/>
      <c r="EU7" s="232"/>
      <c r="EV7" s="232"/>
      <c r="EW7" s="232"/>
      <c r="EX7" s="232"/>
      <c r="EY7" s="232"/>
      <c r="EZ7" s="232"/>
      <c r="FA7" s="232"/>
      <c r="FB7" s="232"/>
      <c r="FC7" s="232"/>
      <c r="FD7" s="232"/>
      <c r="FE7" s="232"/>
      <c r="FF7" s="232"/>
      <c r="FG7" s="232"/>
      <c r="FH7" s="232"/>
    </row>
    <row r="8" spans="1:164" ht="24" customHeight="1">
      <c r="A8" s="342" t="s">
        <v>331</v>
      </c>
      <c r="B8" s="289" t="s">
        <v>341</v>
      </c>
      <c r="C8" s="40">
        <v>12</v>
      </c>
      <c r="D8" s="41" t="s">
        <v>273</v>
      </c>
      <c r="E8" s="418" t="s">
        <v>336</v>
      </c>
      <c r="F8" s="342"/>
      <c r="G8" s="342"/>
      <c r="H8" s="342" cm="1">
        <f t="array" ref="H8">$C8*ESUM($E8)</f>
        <v>312</v>
      </c>
      <c r="I8" s="342"/>
      <c r="J8" s="342"/>
      <c r="K8" s="343"/>
      <c r="L8" s="342"/>
      <c r="M8" s="342">
        <v>24</v>
      </c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2"/>
      <c r="CB8" s="232"/>
      <c r="CC8" s="232"/>
      <c r="CD8" s="232"/>
      <c r="CE8" s="232"/>
      <c r="CF8" s="232"/>
      <c r="CG8" s="232"/>
      <c r="CH8" s="232"/>
      <c r="CI8" s="232"/>
      <c r="CJ8" s="232"/>
      <c r="CK8" s="232"/>
      <c r="CL8" s="232"/>
      <c r="CM8" s="232"/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2"/>
      <c r="DG8" s="232"/>
      <c r="DH8" s="232"/>
      <c r="DI8" s="232"/>
      <c r="DJ8" s="232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32"/>
      <c r="EA8" s="232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2"/>
      <c r="FG8" s="232"/>
      <c r="FH8" s="232"/>
    </row>
    <row r="9" spans="1:164" ht="24" customHeight="1">
      <c r="A9" s="42" t="s">
        <v>334</v>
      </c>
      <c r="B9" s="42" t="s">
        <v>333</v>
      </c>
      <c r="C9" s="40">
        <v>8</v>
      </c>
      <c r="D9" s="41" t="s">
        <v>271</v>
      </c>
      <c r="E9" s="375" t="s">
        <v>335</v>
      </c>
      <c r="F9" s="342"/>
      <c r="G9" s="342"/>
      <c r="H9" s="342"/>
      <c r="I9" s="348"/>
      <c r="J9" s="342" cm="1">
        <f t="array" ref="J9">$C9*ESUM($E9)</f>
        <v>216</v>
      </c>
      <c r="K9" s="342"/>
      <c r="L9" s="342"/>
      <c r="M9" s="348"/>
      <c r="N9" s="342">
        <v>16</v>
      </c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  <c r="FF9" s="232"/>
      <c r="FG9" s="232"/>
      <c r="FH9" s="232"/>
    </row>
    <row r="10" spans="1:164" ht="24" customHeight="1">
      <c r="A10" s="42" t="s">
        <v>332</v>
      </c>
      <c r="B10" s="42" t="s">
        <v>333</v>
      </c>
      <c r="C10" s="348">
        <v>8</v>
      </c>
      <c r="D10" s="41" t="s">
        <v>271</v>
      </c>
      <c r="E10" s="375" t="s">
        <v>337</v>
      </c>
      <c r="F10" s="342"/>
      <c r="G10" s="342"/>
      <c r="H10" s="342"/>
      <c r="I10" s="348"/>
      <c r="J10" s="342" cm="1">
        <f t="array" ref="J10">$C10*ESUM($E10)</f>
        <v>296</v>
      </c>
      <c r="K10" s="342"/>
      <c r="L10" s="342"/>
      <c r="M10" s="348"/>
      <c r="N10" s="342">
        <v>16</v>
      </c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4"/>
      <c r="AD10" s="344"/>
      <c r="AE10" s="344"/>
      <c r="AF10" s="344"/>
      <c r="AG10" s="344"/>
      <c r="AH10" s="344"/>
      <c r="AI10" s="344"/>
      <c r="AJ10" s="344"/>
      <c r="AK10" s="344"/>
      <c r="AL10" s="344"/>
      <c r="AM10" s="344"/>
      <c r="AN10" s="344"/>
      <c r="AO10" s="344"/>
      <c r="AP10" s="344"/>
      <c r="AQ10" s="344"/>
      <c r="AR10" s="344"/>
      <c r="AS10" s="344"/>
      <c r="AT10" s="344"/>
      <c r="AU10" s="344"/>
      <c r="AV10" s="344"/>
      <c r="AW10" s="344"/>
      <c r="AX10" s="344"/>
      <c r="AY10" s="344"/>
      <c r="AZ10" s="344"/>
      <c r="BA10" s="344"/>
      <c r="BB10" s="344"/>
      <c r="BC10" s="344"/>
      <c r="BD10" s="344"/>
      <c r="BE10" s="344"/>
      <c r="BF10" s="344"/>
      <c r="BG10" s="344"/>
      <c r="BH10" s="344"/>
      <c r="BI10" s="344"/>
      <c r="BJ10" s="344"/>
      <c r="BK10" s="344"/>
      <c r="BL10" s="344"/>
      <c r="BM10" s="344"/>
      <c r="BN10" s="344"/>
      <c r="BO10" s="344"/>
      <c r="BP10" s="344"/>
      <c r="BQ10" s="344"/>
      <c r="BR10" s="344"/>
      <c r="BS10" s="344"/>
      <c r="BT10" s="344"/>
      <c r="BU10" s="344"/>
      <c r="BV10" s="344"/>
      <c r="BW10" s="344"/>
      <c r="BX10" s="344"/>
      <c r="BY10" s="344"/>
      <c r="BZ10" s="344"/>
      <c r="CA10" s="344"/>
      <c r="CB10" s="344"/>
      <c r="CC10" s="344"/>
      <c r="CD10" s="344"/>
      <c r="CE10" s="344"/>
      <c r="CF10" s="344"/>
      <c r="CG10" s="344"/>
      <c r="CH10" s="344"/>
      <c r="CI10" s="344"/>
      <c r="CJ10" s="344"/>
      <c r="CK10" s="344"/>
      <c r="CL10" s="344"/>
      <c r="CM10" s="344"/>
      <c r="CN10" s="344"/>
      <c r="CO10" s="344"/>
      <c r="CP10" s="344"/>
      <c r="CQ10" s="344"/>
      <c r="CR10" s="344"/>
      <c r="CS10" s="344"/>
      <c r="CT10" s="344"/>
      <c r="CU10" s="344"/>
      <c r="CV10" s="344"/>
      <c r="CW10" s="344"/>
      <c r="CX10" s="344"/>
      <c r="CY10" s="344"/>
      <c r="CZ10" s="344"/>
      <c r="DA10" s="344"/>
      <c r="DB10" s="344"/>
      <c r="DC10" s="344"/>
      <c r="DD10" s="344"/>
      <c r="DE10" s="344"/>
      <c r="DF10" s="344"/>
      <c r="DG10" s="344"/>
      <c r="DH10" s="344"/>
      <c r="DI10" s="344"/>
      <c r="DJ10" s="344"/>
      <c r="DK10" s="344"/>
      <c r="DL10" s="344"/>
      <c r="DM10" s="344"/>
      <c r="DN10" s="344"/>
      <c r="DO10" s="344"/>
      <c r="DP10" s="344"/>
      <c r="DQ10" s="344"/>
      <c r="DR10" s="344"/>
      <c r="DS10" s="344"/>
      <c r="DT10" s="344"/>
      <c r="DU10" s="344"/>
      <c r="DV10" s="344"/>
      <c r="DW10" s="344"/>
      <c r="DX10" s="344"/>
      <c r="DY10" s="344"/>
      <c r="DZ10" s="344"/>
      <c r="EA10" s="344"/>
      <c r="EB10" s="344"/>
      <c r="EC10" s="344"/>
      <c r="ED10" s="344"/>
      <c r="EE10" s="344"/>
      <c r="EF10" s="344"/>
      <c r="EG10" s="344"/>
      <c r="EH10" s="344"/>
      <c r="EI10" s="344"/>
      <c r="EJ10" s="344"/>
      <c r="EK10" s="344"/>
      <c r="EL10" s="344"/>
      <c r="EM10" s="344"/>
      <c r="EN10" s="344"/>
      <c r="EO10" s="344"/>
      <c r="EP10" s="344"/>
      <c r="EQ10" s="344"/>
      <c r="ER10" s="344"/>
      <c r="ES10" s="344"/>
      <c r="ET10" s="344"/>
      <c r="EU10" s="344"/>
      <c r="EV10" s="344"/>
      <c r="EW10" s="344"/>
      <c r="EX10" s="344"/>
      <c r="EY10" s="344"/>
      <c r="EZ10" s="344"/>
      <c r="FA10" s="344"/>
      <c r="FB10" s="344"/>
      <c r="FC10" s="344"/>
      <c r="FD10" s="344"/>
      <c r="FE10" s="344"/>
      <c r="FF10" s="344"/>
      <c r="FG10" s="344"/>
      <c r="FH10" s="344"/>
    </row>
    <row r="11" spans="1:164" ht="24" customHeight="1">
      <c r="A11" s="342" t="s">
        <v>338</v>
      </c>
      <c r="B11" s="42" t="s">
        <v>333</v>
      </c>
      <c r="C11" s="348">
        <v>16</v>
      </c>
      <c r="D11" s="41" t="s">
        <v>271</v>
      </c>
      <c r="E11" s="375" t="s">
        <v>339</v>
      </c>
      <c r="F11" s="342"/>
      <c r="G11" s="342"/>
      <c r="H11" s="342"/>
      <c r="I11" s="342" cm="1">
        <f t="array" ref="I11">$C11*ESUM($E11)</f>
        <v>144</v>
      </c>
      <c r="J11" s="342"/>
      <c r="K11" s="342"/>
      <c r="L11" s="342"/>
      <c r="M11" s="342">
        <v>32</v>
      </c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  <c r="CL11" s="232"/>
      <c r="CM11" s="232"/>
      <c r="CN11" s="232"/>
      <c r="CO11" s="232"/>
      <c r="CP11" s="232"/>
      <c r="CQ11" s="232"/>
      <c r="CR11" s="232"/>
      <c r="CS11" s="232"/>
      <c r="CT11" s="232"/>
      <c r="CU11" s="232"/>
      <c r="CV11" s="232"/>
      <c r="CW11" s="232"/>
      <c r="CX11" s="232"/>
      <c r="CY11" s="232"/>
      <c r="CZ11" s="232"/>
      <c r="DA11" s="232"/>
      <c r="DB11" s="232"/>
      <c r="DC11" s="232"/>
      <c r="DD11" s="232"/>
      <c r="DE11" s="232"/>
      <c r="DF11" s="232"/>
      <c r="DG11" s="232"/>
      <c r="DH11" s="232"/>
      <c r="DI11" s="232"/>
      <c r="DJ11" s="232"/>
      <c r="DK11" s="232"/>
      <c r="DL11" s="232"/>
      <c r="DM11" s="232"/>
      <c r="DN11" s="232"/>
      <c r="DO11" s="232"/>
      <c r="DP11" s="232"/>
      <c r="DQ11" s="232"/>
      <c r="DR11" s="232"/>
      <c r="DS11" s="232"/>
      <c r="DT11" s="232"/>
      <c r="DU11" s="232"/>
      <c r="DV11" s="232"/>
      <c r="DW11" s="232"/>
      <c r="DX11" s="232"/>
      <c r="DY11" s="232"/>
      <c r="DZ11" s="232"/>
      <c r="EA11" s="232"/>
      <c r="EB11" s="232"/>
      <c r="EC11" s="232"/>
      <c r="ED11" s="232"/>
      <c r="EE11" s="232"/>
      <c r="EF11" s="232"/>
      <c r="EG11" s="232"/>
      <c r="EH11" s="232"/>
      <c r="EI11" s="232"/>
      <c r="EJ11" s="232"/>
      <c r="EK11" s="232"/>
      <c r="EL11" s="232"/>
      <c r="EM11" s="232"/>
      <c r="EN11" s="232"/>
      <c r="EO11" s="232"/>
      <c r="EP11" s="232"/>
      <c r="EQ11" s="232"/>
      <c r="ER11" s="232"/>
      <c r="ES11" s="232"/>
      <c r="ET11" s="232"/>
      <c r="EU11" s="232"/>
      <c r="EV11" s="232"/>
      <c r="EW11" s="232"/>
      <c r="EX11" s="232"/>
      <c r="EY11" s="232"/>
      <c r="EZ11" s="232"/>
      <c r="FA11" s="232"/>
      <c r="FB11" s="232"/>
      <c r="FC11" s="232"/>
      <c r="FD11" s="232"/>
      <c r="FE11" s="232"/>
      <c r="FF11" s="232"/>
      <c r="FG11" s="232"/>
      <c r="FH11" s="232"/>
    </row>
    <row r="12" spans="1:164" ht="24" customHeight="1">
      <c r="A12" s="342" t="s">
        <v>340</v>
      </c>
      <c r="B12" s="289" t="s">
        <v>342</v>
      </c>
      <c r="C12" s="40">
        <v>1</v>
      </c>
      <c r="D12" s="38" t="s">
        <v>344</v>
      </c>
      <c r="E12" s="419" t="s">
        <v>343</v>
      </c>
      <c r="F12" s="348"/>
      <c r="G12" s="342" cm="1">
        <f t="array" ref="G12">$C12*ESUM($E12)</f>
        <v>7</v>
      </c>
      <c r="H12" s="348"/>
      <c r="I12" s="348"/>
      <c r="J12" s="348"/>
      <c r="K12" s="63"/>
      <c r="L12" s="348">
        <v>3</v>
      </c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</row>
    <row r="13" spans="1:164" ht="24" customHeight="1">
      <c r="A13" s="819" t="s">
        <v>213</v>
      </c>
      <c r="B13" s="821"/>
      <c r="C13" s="372" t="s">
        <v>345</v>
      </c>
      <c r="D13" s="373"/>
      <c r="E13" s="374"/>
      <c r="F13" s="348"/>
      <c r="G13" s="348"/>
      <c r="H13" s="348"/>
      <c r="I13" s="348"/>
      <c r="J13" s="348"/>
      <c r="K13" s="63"/>
      <c r="L13" s="348"/>
      <c r="M13" s="348"/>
      <c r="N13" s="348"/>
      <c r="O13" s="348"/>
      <c r="P13" s="348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2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2"/>
      <c r="CS13" s="232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32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32"/>
      <c r="EA13" s="232"/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</row>
    <row r="14" spans="1:164" ht="24" customHeight="1">
      <c r="A14" s="342"/>
      <c r="B14" s="289" t="s">
        <v>346</v>
      </c>
      <c r="C14" s="40">
        <v>4</v>
      </c>
      <c r="D14" s="290"/>
      <c r="E14" s="40">
        <v>8</v>
      </c>
      <c r="F14" s="348"/>
      <c r="G14" s="348"/>
      <c r="H14" s="348"/>
      <c r="I14" s="348"/>
      <c r="J14" s="348"/>
      <c r="K14" s="63"/>
      <c r="L14" s="348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2" cm="1">
        <f t="array" ref="X14">$C14*ESUM($E14)</f>
        <v>32</v>
      </c>
      <c r="Y14" s="348"/>
      <c r="Z14" s="348"/>
      <c r="AA14" s="348"/>
      <c r="AB14" s="348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</row>
    <row r="15" spans="1:164" ht="24" customHeight="1">
      <c r="A15" s="342"/>
      <c r="B15" s="289" t="s">
        <v>347</v>
      </c>
      <c r="C15" s="40">
        <v>4</v>
      </c>
      <c r="D15" s="290"/>
      <c r="E15" s="40">
        <v>8</v>
      </c>
      <c r="F15" s="348"/>
      <c r="G15" s="348"/>
      <c r="H15" s="40"/>
      <c r="I15" s="348"/>
      <c r="J15" s="348"/>
      <c r="K15" s="287"/>
      <c r="L15" s="348"/>
      <c r="M15" s="348"/>
      <c r="N15" s="348"/>
      <c r="O15" s="348"/>
      <c r="P15" s="348"/>
      <c r="Q15" s="348"/>
      <c r="R15" s="348"/>
      <c r="S15" s="348"/>
      <c r="T15" s="348"/>
      <c r="U15" s="348"/>
      <c r="V15" s="342" cm="1">
        <f t="array" ref="V15">$C15*ESUM($E15)</f>
        <v>32</v>
      </c>
      <c r="W15" s="348"/>
      <c r="X15" s="348"/>
      <c r="Y15" s="348"/>
      <c r="Z15" s="348"/>
      <c r="AA15" s="348"/>
      <c r="AB15" s="348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  <c r="BA15" s="232"/>
      <c r="BB15" s="232"/>
      <c r="BC15" s="232"/>
      <c r="BD15" s="232"/>
      <c r="BE15" s="232"/>
      <c r="BF15" s="232"/>
      <c r="BG15" s="232"/>
      <c r="BH15" s="232"/>
      <c r="BI15" s="232"/>
      <c r="BJ15" s="232"/>
      <c r="BK15" s="232"/>
      <c r="BL15" s="232"/>
      <c r="BM15" s="232"/>
      <c r="BN15" s="232"/>
      <c r="BO15" s="232"/>
      <c r="BP15" s="232"/>
      <c r="BQ15" s="232"/>
      <c r="BR15" s="232"/>
      <c r="BS15" s="232"/>
      <c r="BT15" s="232"/>
      <c r="BU15" s="232"/>
      <c r="BV15" s="232"/>
      <c r="BW15" s="232"/>
      <c r="BX15" s="232"/>
      <c r="BY15" s="232"/>
      <c r="BZ15" s="232"/>
      <c r="CA15" s="232"/>
      <c r="CB15" s="232"/>
      <c r="CC15" s="232"/>
      <c r="CD15" s="232"/>
      <c r="CE15" s="232"/>
      <c r="CF15" s="232"/>
      <c r="CG15" s="232"/>
      <c r="CH15" s="232"/>
      <c r="CI15" s="232"/>
      <c r="CJ15" s="232"/>
      <c r="CK15" s="232"/>
      <c r="CL15" s="232"/>
      <c r="CM15" s="232"/>
      <c r="CN15" s="232"/>
      <c r="CO15" s="232"/>
      <c r="CP15" s="232"/>
      <c r="CQ15" s="232"/>
      <c r="CR15" s="232"/>
      <c r="CS15" s="232"/>
      <c r="CT15" s="232"/>
      <c r="CU15" s="232"/>
      <c r="CV15" s="232"/>
      <c r="CW15" s="232"/>
      <c r="CX15" s="232"/>
      <c r="CY15" s="232"/>
      <c r="CZ15" s="232"/>
      <c r="DA15" s="232"/>
      <c r="DB15" s="232"/>
      <c r="DC15" s="232"/>
      <c r="DD15" s="232"/>
      <c r="DE15" s="232"/>
      <c r="DF15" s="232"/>
      <c r="DG15" s="232"/>
      <c r="DH15" s="232"/>
      <c r="DI15" s="232"/>
      <c r="DJ15" s="232"/>
      <c r="DK15" s="232"/>
      <c r="DL15" s="232"/>
      <c r="DM15" s="232"/>
      <c r="DN15" s="232"/>
      <c r="DO15" s="232"/>
      <c r="DP15" s="232"/>
      <c r="DQ15" s="232"/>
      <c r="DR15" s="232"/>
      <c r="DS15" s="232"/>
      <c r="DT15" s="232"/>
      <c r="DU15" s="232"/>
      <c r="DV15" s="232"/>
      <c r="DW15" s="232"/>
      <c r="DX15" s="232"/>
      <c r="DY15" s="232"/>
      <c r="DZ15" s="232"/>
      <c r="EA15" s="232"/>
      <c r="EB15" s="232"/>
      <c r="EC15" s="232"/>
      <c r="ED15" s="232"/>
      <c r="EE15" s="232"/>
      <c r="EF15" s="232"/>
      <c r="EG15" s="232"/>
      <c r="EH15" s="232"/>
      <c r="EI15" s="232"/>
      <c r="EJ15" s="232"/>
      <c r="EK15" s="232"/>
      <c r="EL15" s="232"/>
      <c r="EM15" s="232"/>
      <c r="EN15" s="232"/>
      <c r="EO15" s="232"/>
      <c r="EP15" s="232"/>
      <c r="EQ15" s="232"/>
      <c r="ER15" s="232"/>
      <c r="ES15" s="232"/>
      <c r="ET15" s="232"/>
      <c r="EU15" s="232"/>
      <c r="EV15" s="232"/>
      <c r="EW15" s="232"/>
      <c r="EX15" s="232"/>
      <c r="EY15" s="232"/>
      <c r="EZ15" s="232"/>
      <c r="FA15" s="232"/>
      <c r="FB15" s="232"/>
      <c r="FC15" s="232"/>
      <c r="FD15" s="232"/>
      <c r="FE15" s="232"/>
      <c r="FF15" s="232"/>
      <c r="FG15" s="232"/>
      <c r="FH15" s="232"/>
    </row>
    <row r="16" spans="1:164" ht="24" customHeight="1">
      <c r="A16" s="342"/>
      <c r="B16" s="289" t="s">
        <v>348</v>
      </c>
      <c r="C16" s="40">
        <v>8</v>
      </c>
      <c r="D16" s="290"/>
      <c r="E16" s="40">
        <v>8</v>
      </c>
      <c r="F16" s="348"/>
      <c r="G16" s="348"/>
      <c r="H16" s="40"/>
      <c r="I16" s="348"/>
      <c r="J16" s="348"/>
      <c r="K16" s="342"/>
      <c r="L16" s="348"/>
      <c r="M16" s="348"/>
      <c r="N16" s="348"/>
      <c r="O16" s="348"/>
      <c r="P16" s="348"/>
      <c r="Q16" s="348"/>
      <c r="R16" s="348"/>
      <c r="S16" s="348"/>
      <c r="T16" s="348"/>
      <c r="U16" s="342" cm="1">
        <f t="array" ref="U16">$C16*ESUM($E16)</f>
        <v>64</v>
      </c>
      <c r="V16" s="348"/>
      <c r="W16" s="348"/>
      <c r="X16" s="348"/>
      <c r="Y16" s="348"/>
      <c r="Z16" s="348"/>
      <c r="AA16" s="348"/>
      <c r="AB16" s="348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2"/>
      <c r="DV16" s="232"/>
      <c r="DW16" s="232"/>
      <c r="DX16" s="232"/>
      <c r="DY16" s="232"/>
      <c r="DZ16" s="232"/>
      <c r="EA16" s="232"/>
      <c r="EB16" s="232"/>
      <c r="EC16" s="232"/>
      <c r="ED16" s="232"/>
      <c r="EE16" s="232"/>
      <c r="EF16" s="232"/>
      <c r="EG16" s="232"/>
      <c r="EH16" s="232"/>
      <c r="EI16" s="232"/>
      <c r="EJ16" s="232"/>
      <c r="EK16" s="232"/>
      <c r="EL16" s="232"/>
      <c r="EM16" s="232"/>
      <c r="EN16" s="232"/>
      <c r="EO16" s="232"/>
      <c r="EP16" s="232"/>
      <c r="EQ16" s="232"/>
      <c r="ER16" s="232"/>
      <c r="ES16" s="232"/>
      <c r="ET16" s="232"/>
      <c r="EU16" s="232"/>
      <c r="EV16" s="232"/>
      <c r="EW16" s="232"/>
      <c r="EX16" s="232"/>
      <c r="EY16" s="232"/>
      <c r="EZ16" s="232"/>
      <c r="FA16" s="232"/>
      <c r="FB16" s="232"/>
      <c r="FC16" s="232"/>
      <c r="FD16" s="232"/>
      <c r="FE16" s="232"/>
      <c r="FF16" s="232"/>
      <c r="FG16" s="232"/>
      <c r="FH16" s="232"/>
    </row>
    <row r="17" spans="1:164" ht="24" customHeight="1">
      <c r="A17" s="340"/>
      <c r="B17" s="289" t="s">
        <v>349</v>
      </c>
      <c r="C17" s="40">
        <v>4</v>
      </c>
      <c r="D17" s="231"/>
      <c r="E17" s="291">
        <v>8</v>
      </c>
      <c r="F17" s="348"/>
      <c r="G17" s="348"/>
      <c r="H17" s="40"/>
      <c r="I17" s="348"/>
      <c r="J17" s="348"/>
      <c r="K17" s="63"/>
      <c r="L17" s="348"/>
      <c r="M17" s="348"/>
      <c r="N17" s="348"/>
      <c r="O17" s="348"/>
      <c r="P17" s="348"/>
      <c r="Q17" s="348"/>
      <c r="R17" s="348"/>
      <c r="S17" s="348"/>
      <c r="T17" s="342" cm="1">
        <f t="array" ref="T17">$C17*ESUM($E17)</f>
        <v>32</v>
      </c>
      <c r="U17" s="348"/>
      <c r="V17" s="348"/>
      <c r="W17" s="348"/>
      <c r="X17" s="348"/>
      <c r="Y17" s="348"/>
      <c r="Z17" s="348"/>
      <c r="AA17" s="348"/>
      <c r="AB17" s="348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232"/>
      <c r="DY17" s="232"/>
      <c r="DZ17" s="232"/>
      <c r="EA17" s="232"/>
      <c r="EB17" s="232"/>
      <c r="EC17" s="232"/>
      <c r="ED17" s="232"/>
      <c r="EE17" s="232"/>
      <c r="EF17" s="232"/>
      <c r="EG17" s="232"/>
      <c r="EH17" s="232"/>
      <c r="EI17" s="232"/>
      <c r="EJ17" s="232"/>
      <c r="EK17" s="232"/>
      <c r="EL17" s="232"/>
      <c r="EM17" s="232"/>
      <c r="EN17" s="232"/>
      <c r="EO17" s="232"/>
      <c r="EP17" s="232"/>
      <c r="EQ17" s="232"/>
      <c r="ER17" s="232"/>
      <c r="ES17" s="232"/>
      <c r="ET17" s="232"/>
      <c r="EU17" s="232"/>
      <c r="EV17" s="232"/>
      <c r="EW17" s="232"/>
      <c r="EX17" s="232"/>
      <c r="EY17" s="232"/>
      <c r="EZ17" s="232"/>
      <c r="FA17" s="232"/>
      <c r="FB17" s="232"/>
      <c r="FC17" s="232"/>
      <c r="FD17" s="232"/>
      <c r="FE17" s="232"/>
      <c r="FF17" s="232"/>
      <c r="FG17" s="232"/>
      <c r="FH17" s="232"/>
    </row>
    <row r="18" spans="1:164" ht="24" customHeight="1">
      <c r="A18" s="340"/>
      <c r="B18" s="289" t="s">
        <v>350</v>
      </c>
      <c r="C18" s="40">
        <v>2</v>
      </c>
      <c r="D18" s="231"/>
      <c r="E18" s="291">
        <v>8</v>
      </c>
      <c r="F18" s="348"/>
      <c r="G18" s="348"/>
      <c r="H18" s="40"/>
      <c r="I18" s="348"/>
      <c r="J18" s="348"/>
      <c r="K18" s="63"/>
      <c r="L18" s="348"/>
      <c r="M18" s="348"/>
      <c r="N18" s="348"/>
      <c r="O18" s="348"/>
      <c r="P18" s="342" cm="1">
        <f t="array" ref="P18">$C18*ESUM($E18)</f>
        <v>16</v>
      </c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A18" s="348"/>
      <c r="AB18" s="348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</row>
    <row r="19" spans="1:164" ht="24" customHeight="1">
      <c r="A19" s="819" t="s">
        <v>213</v>
      </c>
      <c r="B19" s="821"/>
      <c r="C19" s="372" t="s">
        <v>351</v>
      </c>
      <c r="D19" s="373"/>
      <c r="E19" s="374"/>
      <c r="F19" s="348"/>
      <c r="G19" s="348"/>
      <c r="H19" s="348"/>
      <c r="I19" s="369"/>
      <c r="J19" s="369"/>
      <c r="K19" s="63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48"/>
      <c r="AA19" s="348"/>
      <c r="AB19" s="348"/>
      <c r="AC19" s="344"/>
      <c r="AD19" s="344"/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/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44"/>
      <c r="BG19" s="344"/>
      <c r="BH19" s="344"/>
      <c r="BI19" s="344"/>
      <c r="BJ19" s="344"/>
      <c r="BK19" s="344"/>
      <c r="BL19" s="344"/>
      <c r="BM19" s="344"/>
      <c r="BN19" s="344"/>
      <c r="BO19" s="344"/>
      <c r="BP19" s="344"/>
      <c r="BQ19" s="344"/>
      <c r="BR19" s="344"/>
      <c r="BS19" s="344"/>
      <c r="BT19" s="344"/>
      <c r="BU19" s="344"/>
      <c r="BV19" s="344"/>
      <c r="BW19" s="344"/>
      <c r="BX19" s="344"/>
      <c r="BY19" s="344"/>
      <c r="BZ19" s="344"/>
      <c r="CA19" s="344"/>
      <c r="CB19" s="344"/>
      <c r="CC19" s="344"/>
      <c r="CD19" s="344"/>
      <c r="CE19" s="344"/>
      <c r="CF19" s="344"/>
      <c r="CG19" s="344"/>
      <c r="CH19" s="344"/>
      <c r="CI19" s="344"/>
      <c r="CJ19" s="344"/>
      <c r="CK19" s="344"/>
      <c r="CL19" s="344"/>
      <c r="CM19" s="344"/>
      <c r="CN19" s="344"/>
      <c r="CO19" s="344"/>
      <c r="CP19" s="344"/>
      <c r="CQ19" s="344"/>
      <c r="CR19" s="344"/>
      <c r="CS19" s="344"/>
      <c r="CT19" s="344"/>
      <c r="CU19" s="344"/>
      <c r="CV19" s="344"/>
      <c r="CW19" s="344"/>
      <c r="CX19" s="344"/>
      <c r="CY19" s="344"/>
      <c r="CZ19" s="344"/>
      <c r="DA19" s="344"/>
      <c r="DB19" s="344"/>
      <c r="DC19" s="344"/>
      <c r="DD19" s="344"/>
      <c r="DE19" s="344"/>
      <c r="DF19" s="344"/>
      <c r="DG19" s="344"/>
      <c r="DH19" s="344"/>
      <c r="DI19" s="344"/>
      <c r="DJ19" s="344"/>
      <c r="DK19" s="344"/>
      <c r="DL19" s="344"/>
      <c r="DM19" s="344"/>
      <c r="DN19" s="344"/>
      <c r="DO19" s="344"/>
      <c r="DP19" s="344"/>
      <c r="DQ19" s="344"/>
      <c r="DR19" s="344"/>
      <c r="DS19" s="344"/>
      <c r="DT19" s="344"/>
      <c r="DU19" s="344"/>
      <c r="DV19" s="344"/>
      <c r="DW19" s="344"/>
      <c r="DX19" s="344"/>
      <c r="DY19" s="344"/>
      <c r="DZ19" s="344"/>
      <c r="EA19" s="344"/>
      <c r="EB19" s="344"/>
      <c r="EC19" s="344"/>
      <c r="ED19" s="344"/>
      <c r="EE19" s="344"/>
      <c r="EF19" s="344"/>
      <c r="EG19" s="344"/>
      <c r="EH19" s="344"/>
      <c r="EI19" s="344"/>
      <c r="EJ19" s="344"/>
      <c r="EK19" s="344"/>
      <c r="EL19" s="344"/>
      <c r="EM19" s="344"/>
      <c r="EN19" s="344"/>
      <c r="EO19" s="344"/>
      <c r="EP19" s="344"/>
      <c r="EQ19" s="344"/>
      <c r="ER19" s="344"/>
      <c r="ES19" s="344"/>
      <c r="ET19" s="344"/>
      <c r="EU19" s="344"/>
      <c r="EV19" s="344"/>
      <c r="EW19" s="344"/>
      <c r="EX19" s="344"/>
      <c r="EY19" s="344"/>
      <c r="EZ19" s="344"/>
      <c r="FA19" s="344"/>
      <c r="FB19" s="344"/>
      <c r="FC19" s="344"/>
      <c r="FD19" s="344"/>
      <c r="FE19" s="344"/>
      <c r="FF19" s="344"/>
      <c r="FG19" s="344"/>
      <c r="FH19" s="344"/>
    </row>
    <row r="20" spans="1:164" ht="24" customHeight="1">
      <c r="A20" s="340"/>
      <c r="B20" s="289" t="s">
        <v>352</v>
      </c>
      <c r="C20" s="348">
        <v>8</v>
      </c>
      <c r="D20" s="343"/>
      <c r="E20" s="291">
        <v>7</v>
      </c>
      <c r="F20" s="348"/>
      <c r="G20" s="348"/>
      <c r="H20" s="348"/>
      <c r="I20" s="369"/>
      <c r="J20" s="369"/>
      <c r="K20" s="63"/>
      <c r="L20" s="369"/>
      <c r="M20" s="369"/>
      <c r="N20" s="369"/>
      <c r="O20" s="369"/>
      <c r="P20" s="363"/>
      <c r="Q20" s="369"/>
      <c r="R20" s="369"/>
      <c r="S20" s="369"/>
      <c r="T20" s="369"/>
      <c r="U20" s="369"/>
      <c r="V20" s="369"/>
      <c r="W20" s="363" cm="1">
        <f t="array" ref="W20">$C20*ESUM($E20)</f>
        <v>56</v>
      </c>
      <c r="X20" s="369"/>
      <c r="Y20" s="369"/>
      <c r="Z20" s="412"/>
      <c r="AA20" s="412"/>
      <c r="AB20" s="412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/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4"/>
      <c r="BG20" s="344"/>
      <c r="BH20" s="344"/>
      <c r="BI20" s="344"/>
      <c r="BJ20" s="344"/>
      <c r="BK20" s="344"/>
      <c r="BL20" s="344"/>
      <c r="BM20" s="344"/>
      <c r="BN20" s="344"/>
      <c r="BO20" s="344"/>
      <c r="BP20" s="344"/>
      <c r="BQ20" s="344"/>
      <c r="BR20" s="344"/>
      <c r="BS20" s="344"/>
      <c r="BT20" s="344"/>
      <c r="BU20" s="344"/>
      <c r="BV20" s="344"/>
      <c r="BW20" s="344"/>
      <c r="BX20" s="344"/>
      <c r="BY20" s="344"/>
      <c r="BZ20" s="344"/>
      <c r="CA20" s="344"/>
      <c r="CB20" s="344"/>
      <c r="CC20" s="344"/>
      <c r="CD20" s="344"/>
      <c r="CE20" s="344"/>
      <c r="CF20" s="344"/>
      <c r="CG20" s="344"/>
      <c r="CH20" s="344"/>
      <c r="CI20" s="344"/>
      <c r="CJ20" s="344"/>
      <c r="CK20" s="344"/>
      <c r="CL20" s="344"/>
      <c r="CM20" s="344"/>
      <c r="CN20" s="344"/>
      <c r="CO20" s="344"/>
      <c r="CP20" s="344"/>
      <c r="CQ20" s="344"/>
      <c r="CR20" s="344"/>
      <c r="CS20" s="344"/>
      <c r="CT20" s="344"/>
      <c r="CU20" s="344"/>
      <c r="CV20" s="344"/>
      <c r="CW20" s="344"/>
      <c r="CX20" s="344"/>
      <c r="CY20" s="344"/>
      <c r="CZ20" s="344"/>
      <c r="DA20" s="344"/>
      <c r="DB20" s="344"/>
      <c r="DC20" s="344"/>
      <c r="DD20" s="344"/>
      <c r="DE20" s="344"/>
      <c r="DF20" s="344"/>
      <c r="DG20" s="344"/>
      <c r="DH20" s="344"/>
      <c r="DI20" s="344"/>
      <c r="DJ20" s="344"/>
      <c r="DK20" s="344"/>
      <c r="DL20" s="344"/>
      <c r="DM20" s="344"/>
      <c r="DN20" s="344"/>
      <c r="DO20" s="344"/>
      <c r="DP20" s="344"/>
      <c r="DQ20" s="344"/>
      <c r="DR20" s="344"/>
      <c r="DS20" s="344"/>
      <c r="DT20" s="344"/>
      <c r="DU20" s="344"/>
      <c r="DV20" s="344"/>
      <c r="DW20" s="344"/>
      <c r="DX20" s="344"/>
      <c r="DY20" s="344"/>
      <c r="DZ20" s="344"/>
      <c r="EA20" s="344"/>
      <c r="EB20" s="344"/>
      <c r="EC20" s="344"/>
      <c r="ED20" s="344"/>
      <c r="EE20" s="344"/>
      <c r="EF20" s="344"/>
      <c r="EG20" s="344"/>
      <c r="EH20" s="344"/>
      <c r="EI20" s="344"/>
      <c r="EJ20" s="344"/>
      <c r="EK20" s="344"/>
      <c r="EL20" s="344"/>
      <c r="EM20" s="344"/>
      <c r="EN20" s="344"/>
      <c r="EO20" s="344"/>
      <c r="EP20" s="344"/>
      <c r="EQ20" s="344"/>
      <c r="ER20" s="344"/>
      <c r="ES20" s="344"/>
      <c r="ET20" s="344"/>
      <c r="EU20" s="344"/>
      <c r="EV20" s="344"/>
      <c r="EW20" s="344"/>
      <c r="EX20" s="344"/>
      <c r="EY20" s="344"/>
      <c r="EZ20" s="344"/>
      <c r="FA20" s="344"/>
      <c r="FB20" s="344"/>
      <c r="FC20" s="344"/>
      <c r="FD20" s="344"/>
      <c r="FE20" s="344"/>
      <c r="FF20" s="344"/>
      <c r="FG20" s="344"/>
      <c r="FH20" s="344"/>
    </row>
    <row r="21" spans="1:164" ht="24" customHeight="1">
      <c r="A21" s="340"/>
      <c r="B21" s="289" t="s">
        <v>348</v>
      </c>
      <c r="C21" s="348">
        <v>4</v>
      </c>
      <c r="D21" s="343"/>
      <c r="E21" s="291">
        <v>7</v>
      </c>
      <c r="F21" s="348"/>
      <c r="G21" s="348"/>
      <c r="H21" s="348"/>
      <c r="I21" s="369"/>
      <c r="J21" s="369"/>
      <c r="K21" s="63"/>
      <c r="L21" s="369"/>
      <c r="M21" s="369"/>
      <c r="N21" s="369"/>
      <c r="O21" s="369"/>
      <c r="P21" s="363"/>
      <c r="Q21" s="369"/>
      <c r="R21" s="369"/>
      <c r="S21" s="369"/>
      <c r="T21" s="369"/>
      <c r="U21" s="363" cm="1">
        <f t="array" ref="U21">$C21*ESUM($E21)</f>
        <v>28</v>
      </c>
      <c r="V21" s="369"/>
      <c r="W21" s="369"/>
      <c r="X21" s="369"/>
      <c r="Y21" s="369"/>
      <c r="Z21" s="412"/>
      <c r="AA21" s="412"/>
      <c r="AB21" s="412"/>
      <c r="AC21" s="344"/>
      <c r="AD21" s="344"/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344"/>
      <c r="CA21" s="344"/>
      <c r="CB21" s="344"/>
      <c r="CC21" s="344"/>
      <c r="CD21" s="344"/>
      <c r="CE21" s="344"/>
      <c r="CF21" s="344"/>
      <c r="CG21" s="344"/>
      <c r="CH21" s="344"/>
      <c r="CI21" s="344"/>
      <c r="CJ21" s="344"/>
      <c r="CK21" s="344"/>
      <c r="CL21" s="344"/>
      <c r="CM21" s="344"/>
      <c r="CN21" s="344"/>
      <c r="CO21" s="344"/>
      <c r="CP21" s="344"/>
      <c r="CQ21" s="344"/>
      <c r="CR21" s="344"/>
      <c r="CS21" s="344"/>
      <c r="CT21" s="344"/>
      <c r="CU21" s="344"/>
      <c r="CV21" s="344"/>
      <c r="CW21" s="344"/>
      <c r="CX21" s="344"/>
      <c r="CY21" s="344"/>
      <c r="CZ21" s="344"/>
      <c r="DA21" s="344"/>
      <c r="DB21" s="344"/>
      <c r="DC21" s="344"/>
      <c r="DD21" s="344"/>
      <c r="DE21" s="344"/>
      <c r="DF21" s="344"/>
      <c r="DG21" s="344"/>
      <c r="DH21" s="344"/>
      <c r="DI21" s="344"/>
      <c r="DJ21" s="344"/>
      <c r="DK21" s="344"/>
      <c r="DL21" s="344"/>
      <c r="DM21" s="344"/>
      <c r="DN21" s="344"/>
      <c r="DO21" s="344"/>
      <c r="DP21" s="344"/>
      <c r="DQ21" s="344"/>
      <c r="DR21" s="344"/>
      <c r="DS21" s="344"/>
      <c r="DT21" s="344"/>
      <c r="DU21" s="344"/>
      <c r="DV21" s="344"/>
      <c r="DW21" s="344"/>
      <c r="DX21" s="344"/>
      <c r="DY21" s="344"/>
      <c r="DZ21" s="344"/>
      <c r="EA21" s="344"/>
      <c r="EB21" s="344"/>
      <c r="EC21" s="344"/>
      <c r="ED21" s="344"/>
      <c r="EE21" s="344"/>
      <c r="EF21" s="344"/>
      <c r="EG21" s="344"/>
      <c r="EH21" s="344"/>
      <c r="EI21" s="344"/>
      <c r="EJ21" s="344"/>
      <c r="EK21" s="344"/>
      <c r="EL21" s="344"/>
      <c r="EM21" s="344"/>
      <c r="EN21" s="344"/>
      <c r="EO21" s="344"/>
      <c r="EP21" s="344"/>
      <c r="EQ21" s="344"/>
      <c r="ER21" s="344"/>
      <c r="ES21" s="344"/>
      <c r="ET21" s="344"/>
      <c r="EU21" s="344"/>
      <c r="EV21" s="344"/>
      <c r="EW21" s="344"/>
      <c r="EX21" s="344"/>
      <c r="EY21" s="344"/>
      <c r="EZ21" s="344"/>
      <c r="FA21" s="344"/>
      <c r="FB21" s="344"/>
      <c r="FC21" s="344"/>
      <c r="FD21" s="344"/>
      <c r="FE21" s="344"/>
      <c r="FF21" s="344"/>
      <c r="FG21" s="344"/>
      <c r="FH21" s="344"/>
    </row>
    <row r="22" spans="1:164" ht="24" customHeight="1">
      <c r="A22" s="340"/>
      <c r="B22" s="289" t="s">
        <v>353</v>
      </c>
      <c r="C22" s="348">
        <v>1</v>
      </c>
      <c r="D22" s="343"/>
      <c r="E22" s="291">
        <v>7</v>
      </c>
      <c r="F22" s="348"/>
      <c r="G22" s="348"/>
      <c r="H22" s="348"/>
      <c r="I22" s="369"/>
      <c r="J22" s="369"/>
      <c r="K22" s="63"/>
      <c r="L22" s="369"/>
      <c r="M22" s="369"/>
      <c r="N22" s="369"/>
      <c r="O22" s="369"/>
      <c r="P22" s="363"/>
      <c r="Q22" s="363" cm="1">
        <f t="array" ref="Q22">$C22*ESUM($E22)</f>
        <v>7</v>
      </c>
      <c r="R22" s="369"/>
      <c r="S22" s="369"/>
      <c r="T22" s="369"/>
      <c r="U22" s="369"/>
      <c r="V22" s="369"/>
      <c r="W22" s="369"/>
      <c r="X22" s="369"/>
      <c r="Y22" s="369"/>
      <c r="Z22" s="412"/>
      <c r="AA22" s="412"/>
      <c r="AB22" s="412"/>
      <c r="AC22" s="344"/>
      <c r="AD22" s="344"/>
      <c r="AE22" s="344"/>
      <c r="AF22" s="344"/>
      <c r="AG22" s="344"/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4"/>
      <c r="AU22" s="344"/>
      <c r="AV22" s="344"/>
      <c r="AW22" s="344"/>
      <c r="AX22" s="344"/>
      <c r="AY22" s="344"/>
      <c r="AZ22" s="344"/>
      <c r="BA22" s="344"/>
      <c r="BB22" s="344"/>
      <c r="BC22" s="344"/>
      <c r="BD22" s="344"/>
      <c r="BE22" s="344"/>
      <c r="BF22" s="344"/>
      <c r="BG22" s="344"/>
      <c r="BH22" s="344"/>
      <c r="BI22" s="344"/>
      <c r="BJ22" s="344"/>
      <c r="BK22" s="344"/>
      <c r="BL22" s="344"/>
      <c r="BM22" s="344"/>
      <c r="BN22" s="344"/>
      <c r="BO22" s="344"/>
      <c r="BP22" s="344"/>
      <c r="BQ22" s="344"/>
      <c r="BR22" s="344"/>
      <c r="BS22" s="344"/>
      <c r="BT22" s="344"/>
      <c r="BU22" s="344"/>
      <c r="BV22" s="344"/>
      <c r="BW22" s="344"/>
      <c r="BX22" s="344"/>
      <c r="BY22" s="344"/>
      <c r="BZ22" s="344"/>
      <c r="CA22" s="344"/>
      <c r="CB22" s="344"/>
      <c r="CC22" s="344"/>
      <c r="CD22" s="344"/>
      <c r="CE22" s="344"/>
      <c r="CF22" s="344"/>
      <c r="CG22" s="344"/>
      <c r="CH22" s="344"/>
      <c r="CI22" s="344"/>
      <c r="CJ22" s="344"/>
      <c r="CK22" s="344"/>
      <c r="CL22" s="344"/>
      <c r="CM22" s="344"/>
      <c r="CN22" s="344"/>
      <c r="CO22" s="344"/>
      <c r="CP22" s="344"/>
      <c r="CQ22" s="344"/>
      <c r="CR22" s="344"/>
      <c r="CS22" s="344"/>
      <c r="CT22" s="344"/>
      <c r="CU22" s="344"/>
      <c r="CV22" s="344"/>
      <c r="CW22" s="344"/>
      <c r="CX22" s="344"/>
      <c r="CY22" s="344"/>
      <c r="CZ22" s="344"/>
      <c r="DA22" s="344"/>
      <c r="DB22" s="344"/>
      <c r="DC22" s="344"/>
      <c r="DD22" s="344"/>
      <c r="DE22" s="344"/>
      <c r="DF22" s="344"/>
      <c r="DG22" s="344"/>
      <c r="DH22" s="344"/>
      <c r="DI22" s="344"/>
      <c r="DJ22" s="344"/>
      <c r="DK22" s="344"/>
      <c r="DL22" s="344"/>
      <c r="DM22" s="344"/>
      <c r="DN22" s="344"/>
      <c r="DO22" s="344"/>
      <c r="DP22" s="344"/>
      <c r="DQ22" s="344"/>
      <c r="DR22" s="344"/>
      <c r="DS22" s="344"/>
      <c r="DT22" s="344"/>
      <c r="DU22" s="344"/>
      <c r="DV22" s="344"/>
      <c r="DW22" s="344"/>
      <c r="DX22" s="344"/>
      <c r="DY22" s="344"/>
      <c r="DZ22" s="344"/>
      <c r="EA22" s="344"/>
      <c r="EB22" s="344"/>
      <c r="EC22" s="344"/>
      <c r="ED22" s="344"/>
      <c r="EE22" s="344"/>
      <c r="EF22" s="344"/>
      <c r="EG22" s="344"/>
      <c r="EH22" s="344"/>
      <c r="EI22" s="344"/>
      <c r="EJ22" s="344"/>
      <c r="EK22" s="344"/>
      <c r="EL22" s="344"/>
      <c r="EM22" s="344"/>
      <c r="EN22" s="344"/>
      <c r="EO22" s="344"/>
      <c r="EP22" s="344"/>
      <c r="EQ22" s="344"/>
      <c r="ER22" s="344"/>
      <c r="ES22" s="344"/>
      <c r="ET22" s="344"/>
      <c r="EU22" s="344"/>
      <c r="EV22" s="344"/>
      <c r="EW22" s="344"/>
      <c r="EX22" s="344"/>
      <c r="EY22" s="344"/>
      <c r="EZ22" s="344"/>
      <c r="FA22" s="344"/>
      <c r="FB22" s="344"/>
      <c r="FC22" s="344"/>
      <c r="FD22" s="344"/>
      <c r="FE22" s="344"/>
      <c r="FF22" s="344"/>
      <c r="FG22" s="344"/>
      <c r="FH22" s="344"/>
    </row>
    <row r="23" spans="1:164" ht="24" customHeight="1">
      <c r="A23" s="340"/>
      <c r="B23" s="289" t="s">
        <v>350</v>
      </c>
      <c r="C23" s="348">
        <v>1</v>
      </c>
      <c r="D23" s="343"/>
      <c r="E23" s="291">
        <v>7</v>
      </c>
      <c r="F23" s="348"/>
      <c r="G23" s="348"/>
      <c r="H23" s="348"/>
      <c r="I23" s="369"/>
      <c r="J23" s="369"/>
      <c r="K23" s="63"/>
      <c r="L23" s="369"/>
      <c r="M23" s="369"/>
      <c r="N23" s="369"/>
      <c r="O23" s="369"/>
      <c r="P23" s="363" cm="1">
        <f t="array" ref="P23">$C23*ESUM($E23)</f>
        <v>7</v>
      </c>
      <c r="Q23" s="369"/>
      <c r="R23" s="369"/>
      <c r="S23" s="369"/>
      <c r="T23" s="369"/>
      <c r="U23" s="369"/>
      <c r="V23" s="369"/>
      <c r="W23" s="369"/>
      <c r="X23" s="369"/>
      <c r="Y23" s="369"/>
      <c r="Z23" s="412"/>
      <c r="AA23" s="412"/>
      <c r="AB23" s="412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4"/>
      <c r="AU23" s="344"/>
      <c r="AV23" s="344"/>
      <c r="AW23" s="344"/>
      <c r="AX23" s="344"/>
      <c r="AY23" s="344"/>
      <c r="AZ23" s="344"/>
      <c r="BA23" s="344"/>
      <c r="BB23" s="344"/>
      <c r="BC23" s="344"/>
      <c r="BD23" s="344"/>
      <c r="BE23" s="344"/>
      <c r="BF23" s="344"/>
      <c r="BG23" s="344"/>
      <c r="BH23" s="344"/>
      <c r="BI23" s="344"/>
      <c r="BJ23" s="344"/>
      <c r="BK23" s="344"/>
      <c r="BL23" s="344"/>
      <c r="BM23" s="344"/>
      <c r="BN23" s="344"/>
      <c r="BO23" s="344"/>
      <c r="BP23" s="344"/>
      <c r="BQ23" s="344"/>
      <c r="BR23" s="344"/>
      <c r="BS23" s="344"/>
      <c r="BT23" s="344"/>
      <c r="BU23" s="344"/>
      <c r="BV23" s="344"/>
      <c r="BW23" s="344"/>
      <c r="BX23" s="344"/>
      <c r="BY23" s="344"/>
      <c r="BZ23" s="344"/>
      <c r="CA23" s="344"/>
      <c r="CB23" s="344"/>
      <c r="CC23" s="344"/>
      <c r="CD23" s="344"/>
      <c r="CE23" s="344"/>
      <c r="CF23" s="344"/>
      <c r="CG23" s="344"/>
      <c r="CH23" s="344"/>
      <c r="CI23" s="344"/>
      <c r="CJ23" s="344"/>
      <c r="CK23" s="344"/>
      <c r="CL23" s="344"/>
      <c r="CM23" s="344"/>
      <c r="CN23" s="344"/>
      <c r="CO23" s="344"/>
      <c r="CP23" s="344"/>
      <c r="CQ23" s="344"/>
      <c r="CR23" s="344"/>
      <c r="CS23" s="344"/>
      <c r="CT23" s="344"/>
      <c r="CU23" s="344"/>
      <c r="CV23" s="344"/>
      <c r="CW23" s="344"/>
      <c r="CX23" s="344"/>
      <c r="CY23" s="344"/>
      <c r="CZ23" s="344"/>
      <c r="DA23" s="344"/>
      <c r="DB23" s="344"/>
      <c r="DC23" s="344"/>
      <c r="DD23" s="344"/>
      <c r="DE23" s="344"/>
      <c r="DF23" s="344"/>
      <c r="DG23" s="344"/>
      <c r="DH23" s="344"/>
      <c r="DI23" s="344"/>
      <c r="DJ23" s="344"/>
      <c r="DK23" s="344"/>
      <c r="DL23" s="344"/>
      <c r="DM23" s="344"/>
      <c r="DN23" s="344"/>
      <c r="DO23" s="344"/>
      <c r="DP23" s="344"/>
      <c r="DQ23" s="344"/>
      <c r="DR23" s="344"/>
      <c r="DS23" s="344"/>
      <c r="DT23" s="344"/>
      <c r="DU23" s="344"/>
      <c r="DV23" s="344"/>
      <c r="DW23" s="344"/>
      <c r="DX23" s="344"/>
      <c r="DY23" s="344"/>
      <c r="DZ23" s="344"/>
      <c r="EA23" s="344"/>
      <c r="EB23" s="344"/>
      <c r="EC23" s="344"/>
      <c r="ED23" s="344"/>
      <c r="EE23" s="344"/>
      <c r="EF23" s="344"/>
      <c r="EG23" s="344"/>
      <c r="EH23" s="344"/>
      <c r="EI23" s="344"/>
      <c r="EJ23" s="344"/>
      <c r="EK23" s="344"/>
      <c r="EL23" s="344"/>
      <c r="EM23" s="344"/>
      <c r="EN23" s="344"/>
      <c r="EO23" s="344"/>
      <c r="EP23" s="344"/>
      <c r="EQ23" s="344"/>
      <c r="ER23" s="344"/>
      <c r="ES23" s="344"/>
      <c r="ET23" s="344"/>
      <c r="EU23" s="344"/>
      <c r="EV23" s="344"/>
      <c r="EW23" s="344"/>
      <c r="EX23" s="344"/>
      <c r="EY23" s="344"/>
      <c r="EZ23" s="344"/>
      <c r="FA23" s="344"/>
      <c r="FB23" s="344"/>
      <c r="FC23" s="344"/>
      <c r="FD23" s="344"/>
      <c r="FE23" s="344"/>
      <c r="FF23" s="344"/>
      <c r="FG23" s="344"/>
      <c r="FH23" s="344"/>
    </row>
    <row r="24" spans="1:164" ht="24" customHeight="1">
      <c r="A24" s="340"/>
      <c r="B24" s="289" t="s">
        <v>354</v>
      </c>
      <c r="C24" s="348">
        <v>4</v>
      </c>
      <c r="D24" s="343"/>
      <c r="E24" s="291">
        <v>7</v>
      </c>
      <c r="F24" s="348"/>
      <c r="G24" s="348"/>
      <c r="H24" s="348"/>
      <c r="I24" s="369"/>
      <c r="J24" s="369"/>
      <c r="K24" s="63"/>
      <c r="L24" s="369"/>
      <c r="M24" s="369"/>
      <c r="N24" s="369"/>
      <c r="O24" s="369"/>
      <c r="P24" s="363"/>
      <c r="Q24" s="369"/>
      <c r="R24" s="369"/>
      <c r="S24" s="369"/>
      <c r="T24" s="369"/>
      <c r="U24" s="369"/>
      <c r="V24" s="369"/>
      <c r="W24" s="369"/>
      <c r="X24" s="369"/>
      <c r="Y24" s="369"/>
      <c r="Z24" s="412"/>
      <c r="AA24" s="412"/>
      <c r="AB24" s="342" cm="1">
        <f t="array" ref="AB24">$C24*ESUM($E24)</f>
        <v>28</v>
      </c>
      <c r="AC24" s="344"/>
      <c r="AD24" s="344"/>
      <c r="AE24" s="344"/>
      <c r="AF24" s="344"/>
      <c r="AG24" s="344"/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344"/>
      <c r="CA24" s="344"/>
      <c r="CB24" s="344"/>
      <c r="CC24" s="344"/>
      <c r="CD24" s="344"/>
      <c r="CE24" s="344"/>
      <c r="CF24" s="344"/>
      <c r="CG24" s="344"/>
      <c r="CH24" s="344"/>
      <c r="CI24" s="344"/>
      <c r="CJ24" s="344"/>
      <c r="CK24" s="344"/>
      <c r="CL24" s="344"/>
      <c r="CM24" s="344"/>
      <c r="CN24" s="344"/>
      <c r="CO24" s="344"/>
      <c r="CP24" s="344"/>
      <c r="CQ24" s="344"/>
      <c r="CR24" s="344"/>
      <c r="CS24" s="344"/>
      <c r="CT24" s="344"/>
      <c r="CU24" s="344"/>
      <c r="CV24" s="344"/>
      <c r="CW24" s="344"/>
      <c r="CX24" s="344"/>
      <c r="CY24" s="344"/>
      <c r="CZ24" s="344"/>
      <c r="DA24" s="344"/>
      <c r="DB24" s="344"/>
      <c r="DC24" s="344"/>
      <c r="DD24" s="344"/>
      <c r="DE24" s="344"/>
      <c r="DF24" s="344"/>
      <c r="DG24" s="344"/>
      <c r="DH24" s="344"/>
      <c r="DI24" s="344"/>
      <c r="DJ24" s="344"/>
      <c r="DK24" s="344"/>
      <c r="DL24" s="344"/>
      <c r="DM24" s="344"/>
      <c r="DN24" s="344"/>
      <c r="DO24" s="344"/>
      <c r="DP24" s="344"/>
      <c r="DQ24" s="344"/>
      <c r="DR24" s="344"/>
      <c r="DS24" s="344"/>
      <c r="DT24" s="344"/>
      <c r="DU24" s="344"/>
      <c r="DV24" s="344"/>
      <c r="DW24" s="344"/>
      <c r="DX24" s="344"/>
      <c r="DY24" s="344"/>
      <c r="DZ24" s="344"/>
      <c r="EA24" s="344"/>
      <c r="EB24" s="344"/>
      <c r="EC24" s="344"/>
      <c r="ED24" s="344"/>
      <c r="EE24" s="344"/>
      <c r="EF24" s="344"/>
      <c r="EG24" s="344"/>
      <c r="EH24" s="344"/>
      <c r="EI24" s="344"/>
      <c r="EJ24" s="344"/>
      <c r="EK24" s="344"/>
      <c r="EL24" s="344"/>
      <c r="EM24" s="344"/>
      <c r="EN24" s="344"/>
      <c r="EO24" s="344"/>
      <c r="EP24" s="344"/>
      <c r="EQ24" s="344"/>
      <c r="ER24" s="344"/>
      <c r="ES24" s="344"/>
      <c r="ET24" s="344"/>
      <c r="EU24" s="344"/>
      <c r="EV24" s="344"/>
      <c r="EW24" s="344"/>
      <c r="EX24" s="344"/>
      <c r="EY24" s="344"/>
      <c r="EZ24" s="344"/>
      <c r="FA24" s="344"/>
      <c r="FB24" s="344"/>
      <c r="FC24" s="344"/>
      <c r="FD24" s="344"/>
      <c r="FE24" s="344"/>
      <c r="FF24" s="344"/>
      <c r="FG24" s="344"/>
      <c r="FH24" s="344"/>
    </row>
    <row r="25" spans="1:164" ht="24" customHeight="1">
      <c r="A25" s="340"/>
      <c r="B25" s="289" t="s">
        <v>355</v>
      </c>
      <c r="C25" s="348">
        <v>4</v>
      </c>
      <c r="D25" s="343"/>
      <c r="E25" s="291">
        <v>7</v>
      </c>
      <c r="F25" s="348"/>
      <c r="G25" s="348"/>
      <c r="H25" s="348"/>
      <c r="I25" s="369"/>
      <c r="J25" s="369"/>
      <c r="K25" s="63"/>
      <c r="L25" s="369"/>
      <c r="M25" s="369"/>
      <c r="N25" s="369"/>
      <c r="O25" s="369"/>
      <c r="P25" s="363"/>
      <c r="Q25" s="369"/>
      <c r="R25" s="369"/>
      <c r="S25" s="369"/>
      <c r="T25" s="369"/>
      <c r="U25" s="369"/>
      <c r="V25" s="369"/>
      <c r="W25" s="369"/>
      <c r="X25" s="369"/>
      <c r="Y25" s="369"/>
      <c r="Z25" s="412"/>
      <c r="AA25" s="342" cm="1">
        <f t="array" ref="AA25">$C25*ESUM($E25)</f>
        <v>28</v>
      </c>
      <c r="AB25" s="412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4"/>
      <c r="AU25" s="344"/>
      <c r="AV25" s="344"/>
      <c r="AW25" s="344"/>
      <c r="AX25" s="344"/>
      <c r="AY25" s="344"/>
      <c r="AZ25" s="344"/>
      <c r="BA25" s="344"/>
      <c r="BB25" s="344"/>
      <c r="BC25" s="344"/>
      <c r="BD25" s="344"/>
      <c r="BE25" s="344"/>
      <c r="BF25" s="344"/>
      <c r="BG25" s="344"/>
      <c r="BH25" s="344"/>
      <c r="BI25" s="344"/>
      <c r="BJ25" s="344"/>
      <c r="BK25" s="344"/>
      <c r="BL25" s="344"/>
      <c r="BM25" s="344"/>
      <c r="BN25" s="344"/>
      <c r="BO25" s="344"/>
      <c r="BP25" s="344"/>
      <c r="BQ25" s="344"/>
      <c r="BR25" s="344"/>
      <c r="BS25" s="344"/>
      <c r="BT25" s="344"/>
      <c r="BU25" s="344"/>
      <c r="BV25" s="344"/>
      <c r="BW25" s="344"/>
      <c r="BX25" s="344"/>
      <c r="BY25" s="344"/>
      <c r="BZ25" s="344"/>
      <c r="CA25" s="344"/>
      <c r="CB25" s="344"/>
      <c r="CC25" s="344"/>
      <c r="CD25" s="344"/>
      <c r="CE25" s="344"/>
      <c r="CF25" s="344"/>
      <c r="CG25" s="344"/>
      <c r="CH25" s="344"/>
      <c r="CI25" s="344"/>
      <c r="CJ25" s="344"/>
      <c r="CK25" s="344"/>
      <c r="CL25" s="344"/>
      <c r="CM25" s="344"/>
      <c r="CN25" s="344"/>
      <c r="CO25" s="344"/>
      <c r="CP25" s="344"/>
      <c r="CQ25" s="344"/>
      <c r="CR25" s="344"/>
      <c r="CS25" s="344"/>
      <c r="CT25" s="344"/>
      <c r="CU25" s="344"/>
      <c r="CV25" s="344"/>
      <c r="CW25" s="344"/>
      <c r="CX25" s="344"/>
      <c r="CY25" s="344"/>
      <c r="CZ25" s="344"/>
      <c r="DA25" s="344"/>
      <c r="DB25" s="344"/>
      <c r="DC25" s="344"/>
      <c r="DD25" s="344"/>
      <c r="DE25" s="344"/>
      <c r="DF25" s="344"/>
      <c r="DG25" s="344"/>
      <c r="DH25" s="344"/>
      <c r="DI25" s="344"/>
      <c r="DJ25" s="344"/>
      <c r="DK25" s="344"/>
      <c r="DL25" s="344"/>
      <c r="DM25" s="344"/>
      <c r="DN25" s="344"/>
      <c r="DO25" s="344"/>
      <c r="DP25" s="344"/>
      <c r="DQ25" s="344"/>
      <c r="DR25" s="344"/>
      <c r="DS25" s="344"/>
      <c r="DT25" s="344"/>
      <c r="DU25" s="344"/>
      <c r="DV25" s="344"/>
      <c r="DW25" s="344"/>
      <c r="DX25" s="344"/>
      <c r="DY25" s="344"/>
      <c r="DZ25" s="344"/>
      <c r="EA25" s="344"/>
      <c r="EB25" s="344"/>
      <c r="EC25" s="344"/>
      <c r="ED25" s="344"/>
      <c r="EE25" s="344"/>
      <c r="EF25" s="344"/>
      <c r="EG25" s="344"/>
      <c r="EH25" s="344"/>
      <c r="EI25" s="344"/>
      <c r="EJ25" s="344"/>
      <c r="EK25" s="344"/>
      <c r="EL25" s="344"/>
      <c r="EM25" s="344"/>
      <c r="EN25" s="344"/>
      <c r="EO25" s="344"/>
      <c r="EP25" s="344"/>
      <c r="EQ25" s="344"/>
      <c r="ER25" s="344"/>
      <c r="ES25" s="344"/>
      <c r="ET25" s="344"/>
      <c r="EU25" s="344"/>
      <c r="EV25" s="344"/>
      <c r="EW25" s="344"/>
      <c r="EX25" s="344"/>
      <c r="EY25" s="344"/>
      <c r="EZ25" s="344"/>
      <c r="FA25" s="344"/>
      <c r="FB25" s="344"/>
      <c r="FC25" s="344"/>
      <c r="FD25" s="344"/>
      <c r="FE25" s="344"/>
      <c r="FF25" s="344"/>
      <c r="FG25" s="344"/>
      <c r="FH25" s="344"/>
    </row>
    <row r="26" spans="1:164" ht="24" customHeight="1">
      <c r="A26" s="340"/>
      <c r="B26" s="289" t="s">
        <v>356</v>
      </c>
      <c r="C26" s="348">
        <v>2</v>
      </c>
      <c r="D26" s="343"/>
      <c r="E26" s="291">
        <v>7</v>
      </c>
      <c r="F26" s="348"/>
      <c r="G26" s="348"/>
      <c r="H26" s="348"/>
      <c r="I26" s="369"/>
      <c r="J26" s="369"/>
      <c r="K26" s="63"/>
      <c r="L26" s="369"/>
      <c r="M26" s="369"/>
      <c r="N26" s="369"/>
      <c r="O26" s="369"/>
      <c r="P26" s="363"/>
      <c r="Q26" s="369"/>
      <c r="R26" s="369"/>
      <c r="S26" s="369"/>
      <c r="T26" s="369"/>
      <c r="U26" s="369"/>
      <c r="V26" s="369"/>
      <c r="W26" s="369"/>
      <c r="X26" s="369"/>
      <c r="Y26" s="363" cm="1">
        <f t="array" ref="Y26">$C26*ESUM($E26)</f>
        <v>14</v>
      </c>
      <c r="Z26" s="412"/>
      <c r="AA26" s="412"/>
      <c r="AB26" s="412"/>
      <c r="AC26" s="344"/>
      <c r="AD26" s="344"/>
      <c r="AE26" s="344"/>
      <c r="AF26" s="344"/>
      <c r="AG26" s="344"/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344"/>
      <c r="BB26" s="344"/>
      <c r="BC26" s="344"/>
      <c r="BD26" s="344"/>
      <c r="BE26" s="344"/>
      <c r="BF26" s="344"/>
      <c r="BG26" s="344"/>
      <c r="BH26" s="344"/>
      <c r="BI26" s="344"/>
      <c r="BJ26" s="344"/>
      <c r="BK26" s="344"/>
      <c r="BL26" s="344"/>
      <c r="BM26" s="344"/>
      <c r="BN26" s="344"/>
      <c r="BO26" s="344"/>
      <c r="BP26" s="344"/>
      <c r="BQ26" s="344"/>
      <c r="BR26" s="344"/>
      <c r="BS26" s="344"/>
      <c r="BT26" s="344"/>
      <c r="BU26" s="344"/>
      <c r="BV26" s="344"/>
      <c r="BW26" s="344"/>
      <c r="BX26" s="344"/>
      <c r="BY26" s="344"/>
      <c r="BZ26" s="344"/>
      <c r="CA26" s="344"/>
      <c r="CB26" s="344"/>
      <c r="CC26" s="344"/>
      <c r="CD26" s="344"/>
      <c r="CE26" s="344"/>
      <c r="CF26" s="344"/>
      <c r="CG26" s="344"/>
      <c r="CH26" s="344"/>
      <c r="CI26" s="344"/>
      <c r="CJ26" s="344"/>
      <c r="CK26" s="344"/>
      <c r="CL26" s="344"/>
      <c r="CM26" s="344"/>
      <c r="CN26" s="344"/>
      <c r="CO26" s="344"/>
      <c r="CP26" s="344"/>
      <c r="CQ26" s="344"/>
      <c r="CR26" s="344"/>
      <c r="CS26" s="344"/>
      <c r="CT26" s="344"/>
      <c r="CU26" s="344"/>
      <c r="CV26" s="344"/>
      <c r="CW26" s="344"/>
      <c r="CX26" s="344"/>
      <c r="CY26" s="344"/>
      <c r="CZ26" s="344"/>
      <c r="DA26" s="344"/>
      <c r="DB26" s="344"/>
      <c r="DC26" s="344"/>
      <c r="DD26" s="344"/>
      <c r="DE26" s="344"/>
      <c r="DF26" s="344"/>
      <c r="DG26" s="344"/>
      <c r="DH26" s="344"/>
      <c r="DI26" s="344"/>
      <c r="DJ26" s="344"/>
      <c r="DK26" s="344"/>
      <c r="DL26" s="344"/>
      <c r="DM26" s="344"/>
      <c r="DN26" s="344"/>
      <c r="DO26" s="344"/>
      <c r="DP26" s="344"/>
      <c r="DQ26" s="344"/>
      <c r="DR26" s="344"/>
      <c r="DS26" s="344"/>
      <c r="DT26" s="344"/>
      <c r="DU26" s="344"/>
      <c r="DV26" s="344"/>
      <c r="DW26" s="344"/>
      <c r="DX26" s="344"/>
      <c r="DY26" s="344"/>
      <c r="DZ26" s="344"/>
      <c r="EA26" s="344"/>
      <c r="EB26" s="344"/>
      <c r="EC26" s="344"/>
      <c r="ED26" s="344"/>
      <c r="EE26" s="344"/>
      <c r="EF26" s="344"/>
      <c r="EG26" s="344"/>
      <c r="EH26" s="344"/>
      <c r="EI26" s="344"/>
      <c r="EJ26" s="344"/>
      <c r="EK26" s="344"/>
      <c r="EL26" s="344"/>
      <c r="EM26" s="344"/>
      <c r="EN26" s="344"/>
      <c r="EO26" s="344"/>
      <c r="EP26" s="344"/>
      <c r="EQ26" s="344"/>
      <c r="ER26" s="344"/>
      <c r="ES26" s="344"/>
      <c r="ET26" s="344"/>
      <c r="EU26" s="344"/>
      <c r="EV26" s="344"/>
      <c r="EW26" s="344"/>
      <c r="EX26" s="344"/>
      <c r="EY26" s="344"/>
      <c r="EZ26" s="344"/>
      <c r="FA26" s="344"/>
      <c r="FB26" s="344"/>
      <c r="FC26" s="344"/>
      <c r="FD26" s="344"/>
      <c r="FE26" s="344"/>
      <c r="FF26" s="344"/>
      <c r="FG26" s="344"/>
      <c r="FH26" s="344"/>
    </row>
    <row r="27" spans="1:164" ht="24" customHeight="1">
      <c r="A27" s="340"/>
      <c r="B27" s="289" t="s">
        <v>357</v>
      </c>
      <c r="C27" s="348">
        <v>1</v>
      </c>
      <c r="D27" s="343"/>
      <c r="E27" s="291">
        <v>7</v>
      </c>
      <c r="F27" s="348"/>
      <c r="G27" s="348"/>
      <c r="H27" s="348"/>
      <c r="I27" s="369"/>
      <c r="J27" s="369"/>
      <c r="K27" s="63"/>
      <c r="L27" s="369"/>
      <c r="M27" s="369"/>
      <c r="N27" s="369"/>
      <c r="O27" s="369"/>
      <c r="P27" s="363"/>
      <c r="Q27" s="369"/>
      <c r="R27" s="363" cm="1">
        <f t="array" ref="R27">$C27*ESUM($E27)</f>
        <v>7</v>
      </c>
      <c r="S27" s="369"/>
      <c r="T27" s="369"/>
      <c r="U27" s="369"/>
      <c r="V27" s="369"/>
      <c r="W27" s="369"/>
      <c r="X27" s="369"/>
      <c r="Y27" s="369"/>
      <c r="Z27" s="412"/>
      <c r="AA27" s="412"/>
      <c r="AB27" s="412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344"/>
      <c r="CA27" s="344"/>
      <c r="CB27" s="344"/>
      <c r="CC27" s="344"/>
      <c r="CD27" s="344"/>
      <c r="CE27" s="344"/>
      <c r="CF27" s="344"/>
      <c r="CG27" s="344"/>
      <c r="CH27" s="344"/>
      <c r="CI27" s="344"/>
      <c r="CJ27" s="344"/>
      <c r="CK27" s="344"/>
      <c r="CL27" s="344"/>
      <c r="CM27" s="344"/>
      <c r="CN27" s="344"/>
      <c r="CO27" s="344"/>
      <c r="CP27" s="344"/>
      <c r="CQ27" s="344"/>
      <c r="CR27" s="344"/>
      <c r="CS27" s="344"/>
      <c r="CT27" s="344"/>
      <c r="CU27" s="344"/>
      <c r="CV27" s="344"/>
      <c r="CW27" s="344"/>
      <c r="CX27" s="344"/>
      <c r="CY27" s="344"/>
      <c r="CZ27" s="344"/>
      <c r="DA27" s="344"/>
      <c r="DB27" s="344"/>
      <c r="DC27" s="344"/>
      <c r="DD27" s="344"/>
      <c r="DE27" s="344"/>
      <c r="DF27" s="344"/>
      <c r="DG27" s="344"/>
      <c r="DH27" s="344"/>
      <c r="DI27" s="344"/>
      <c r="DJ27" s="344"/>
      <c r="DK27" s="344"/>
      <c r="DL27" s="344"/>
      <c r="DM27" s="344"/>
      <c r="DN27" s="344"/>
      <c r="DO27" s="344"/>
      <c r="DP27" s="344"/>
      <c r="DQ27" s="344"/>
      <c r="DR27" s="344"/>
      <c r="DS27" s="344"/>
      <c r="DT27" s="344"/>
      <c r="DU27" s="344"/>
      <c r="DV27" s="344"/>
      <c r="DW27" s="344"/>
      <c r="DX27" s="344"/>
      <c r="DY27" s="344"/>
      <c r="DZ27" s="344"/>
      <c r="EA27" s="344"/>
      <c r="EB27" s="344"/>
      <c r="EC27" s="344"/>
      <c r="ED27" s="344"/>
      <c r="EE27" s="344"/>
      <c r="EF27" s="344"/>
      <c r="EG27" s="344"/>
      <c r="EH27" s="344"/>
      <c r="EI27" s="344"/>
      <c r="EJ27" s="344"/>
      <c r="EK27" s="344"/>
      <c r="EL27" s="344"/>
      <c r="EM27" s="344"/>
      <c r="EN27" s="344"/>
      <c r="EO27" s="344"/>
      <c r="EP27" s="344"/>
      <c r="EQ27" s="344"/>
      <c r="ER27" s="344"/>
      <c r="ES27" s="344"/>
      <c r="ET27" s="344"/>
      <c r="EU27" s="344"/>
      <c r="EV27" s="344"/>
      <c r="EW27" s="344"/>
      <c r="EX27" s="344"/>
      <c r="EY27" s="344"/>
      <c r="EZ27" s="344"/>
      <c r="FA27" s="344"/>
      <c r="FB27" s="344"/>
      <c r="FC27" s="344"/>
      <c r="FD27" s="344"/>
      <c r="FE27" s="344"/>
      <c r="FF27" s="344"/>
      <c r="FG27" s="344"/>
      <c r="FH27" s="344"/>
    </row>
    <row r="28" spans="1:164" ht="24" customHeight="1">
      <c r="A28" s="819" t="s">
        <v>213</v>
      </c>
      <c r="B28" s="821"/>
      <c r="C28" s="372" t="s">
        <v>358</v>
      </c>
      <c r="D28" s="373"/>
      <c r="E28" s="374"/>
      <c r="F28" s="348"/>
      <c r="G28" s="348"/>
      <c r="H28" s="348"/>
      <c r="I28" s="369"/>
      <c r="J28" s="369"/>
      <c r="K28" s="63"/>
      <c r="L28" s="369"/>
      <c r="M28" s="369"/>
      <c r="N28" s="369"/>
      <c r="O28" s="369"/>
      <c r="P28" s="369"/>
      <c r="Q28" s="369"/>
      <c r="R28" s="369"/>
      <c r="S28" s="369"/>
      <c r="T28" s="369"/>
      <c r="U28" s="369"/>
      <c r="V28" s="369"/>
      <c r="W28" s="369"/>
      <c r="X28" s="369"/>
      <c r="Y28" s="369"/>
      <c r="Z28" s="348"/>
      <c r="AA28" s="348"/>
      <c r="AB28" s="348"/>
      <c r="AC28" s="344"/>
      <c r="AD28" s="344"/>
      <c r="AE28" s="344"/>
      <c r="AF28" s="344"/>
      <c r="AG28" s="344"/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4"/>
      <c r="AU28" s="344"/>
      <c r="AV28" s="344"/>
      <c r="AW28" s="344"/>
      <c r="AX28" s="344"/>
      <c r="AY28" s="344"/>
      <c r="AZ28" s="344"/>
      <c r="BA28" s="344"/>
      <c r="BB28" s="344"/>
      <c r="BC28" s="344"/>
      <c r="BD28" s="344"/>
      <c r="BE28" s="344"/>
      <c r="BF28" s="344"/>
      <c r="BG28" s="344"/>
      <c r="BH28" s="344"/>
      <c r="BI28" s="344"/>
      <c r="BJ28" s="344"/>
      <c r="BK28" s="344"/>
      <c r="BL28" s="344"/>
      <c r="BM28" s="344"/>
      <c r="BN28" s="344"/>
      <c r="BO28" s="344"/>
      <c r="BP28" s="344"/>
      <c r="BQ28" s="344"/>
      <c r="BR28" s="344"/>
      <c r="BS28" s="344"/>
      <c r="BT28" s="344"/>
      <c r="BU28" s="344"/>
      <c r="BV28" s="344"/>
      <c r="BW28" s="344"/>
      <c r="BX28" s="344"/>
      <c r="BY28" s="344"/>
      <c r="BZ28" s="344"/>
      <c r="CA28" s="344"/>
      <c r="CB28" s="344"/>
      <c r="CC28" s="344"/>
      <c r="CD28" s="344"/>
      <c r="CE28" s="344"/>
      <c r="CF28" s="344"/>
      <c r="CG28" s="344"/>
      <c r="CH28" s="344"/>
      <c r="CI28" s="344"/>
      <c r="CJ28" s="344"/>
      <c r="CK28" s="344"/>
      <c r="CL28" s="344"/>
      <c r="CM28" s="344"/>
      <c r="CN28" s="344"/>
      <c r="CO28" s="344"/>
      <c r="CP28" s="344"/>
      <c r="CQ28" s="344"/>
      <c r="CR28" s="344"/>
      <c r="CS28" s="344"/>
      <c r="CT28" s="344"/>
      <c r="CU28" s="344"/>
      <c r="CV28" s="344"/>
      <c r="CW28" s="344"/>
      <c r="CX28" s="344"/>
      <c r="CY28" s="344"/>
      <c r="CZ28" s="344"/>
      <c r="DA28" s="344"/>
      <c r="DB28" s="344"/>
      <c r="DC28" s="344"/>
      <c r="DD28" s="344"/>
      <c r="DE28" s="344"/>
      <c r="DF28" s="344"/>
      <c r="DG28" s="344"/>
      <c r="DH28" s="344"/>
      <c r="DI28" s="344"/>
      <c r="DJ28" s="344"/>
      <c r="DK28" s="344"/>
      <c r="DL28" s="344"/>
      <c r="DM28" s="344"/>
      <c r="DN28" s="344"/>
      <c r="DO28" s="344"/>
      <c r="DP28" s="344"/>
      <c r="DQ28" s="344"/>
      <c r="DR28" s="344"/>
      <c r="DS28" s="344"/>
      <c r="DT28" s="344"/>
      <c r="DU28" s="344"/>
      <c r="DV28" s="344"/>
      <c r="DW28" s="344"/>
      <c r="DX28" s="344"/>
      <c r="DY28" s="344"/>
      <c r="DZ28" s="344"/>
      <c r="EA28" s="344"/>
      <c r="EB28" s="344"/>
      <c r="EC28" s="344"/>
      <c r="ED28" s="344"/>
      <c r="EE28" s="344"/>
      <c r="EF28" s="344"/>
      <c r="EG28" s="344"/>
      <c r="EH28" s="344"/>
      <c r="EI28" s="344"/>
      <c r="EJ28" s="344"/>
      <c r="EK28" s="344"/>
      <c r="EL28" s="344"/>
      <c r="EM28" s="344"/>
      <c r="EN28" s="344"/>
      <c r="EO28" s="344"/>
      <c r="EP28" s="344"/>
      <c r="EQ28" s="344"/>
      <c r="ER28" s="344"/>
      <c r="ES28" s="344"/>
      <c r="ET28" s="344"/>
      <c r="EU28" s="344"/>
      <c r="EV28" s="344"/>
      <c r="EW28" s="344"/>
      <c r="EX28" s="344"/>
      <c r="EY28" s="344"/>
      <c r="EZ28" s="344"/>
      <c r="FA28" s="344"/>
      <c r="FB28" s="344"/>
      <c r="FC28" s="344"/>
      <c r="FD28" s="344"/>
      <c r="FE28" s="344"/>
      <c r="FF28" s="344"/>
      <c r="FG28" s="344"/>
      <c r="FH28" s="344"/>
    </row>
    <row r="29" spans="1:164" ht="24" customHeight="1">
      <c r="A29" s="342"/>
      <c r="B29" s="289" t="s">
        <v>347</v>
      </c>
      <c r="C29" s="348">
        <v>4</v>
      </c>
      <c r="D29" s="290"/>
      <c r="E29" s="609">
        <v>8</v>
      </c>
      <c r="F29" s="348"/>
      <c r="G29" s="348"/>
      <c r="H29" s="348"/>
      <c r="I29" s="369"/>
      <c r="J29" s="369"/>
      <c r="K29" s="287"/>
      <c r="L29" s="369"/>
      <c r="M29" s="369"/>
      <c r="N29" s="369"/>
      <c r="O29" s="369"/>
      <c r="P29" s="369"/>
      <c r="Q29" s="369"/>
      <c r="R29" s="369"/>
      <c r="S29" s="369"/>
      <c r="T29" s="369"/>
      <c r="U29" s="369"/>
      <c r="V29" s="363" cm="1">
        <f t="array" ref="V29">$C29*ESUM($E29)</f>
        <v>32</v>
      </c>
      <c r="W29" s="369"/>
      <c r="X29" s="369"/>
      <c r="Y29" s="369"/>
      <c r="Z29" s="348"/>
      <c r="AA29" s="348"/>
      <c r="AB29" s="348"/>
      <c r="AC29" s="344"/>
      <c r="AD29" s="344"/>
      <c r="AE29" s="344"/>
      <c r="AF29" s="344"/>
      <c r="AG29" s="344"/>
      <c r="AH29" s="344"/>
      <c r="AI29" s="344"/>
      <c r="AJ29" s="344"/>
      <c r="AK29" s="344"/>
      <c r="AL29" s="344"/>
      <c r="AM29" s="344"/>
      <c r="AN29" s="344"/>
      <c r="AO29" s="344"/>
      <c r="AP29" s="344"/>
      <c r="AQ29" s="344"/>
      <c r="AR29" s="344"/>
      <c r="AS29" s="344"/>
      <c r="AT29" s="344"/>
      <c r="AU29" s="344"/>
      <c r="AV29" s="344"/>
      <c r="AW29" s="344"/>
      <c r="AX29" s="344"/>
      <c r="AY29" s="344"/>
      <c r="AZ29" s="344"/>
      <c r="BA29" s="344"/>
      <c r="BB29" s="344"/>
      <c r="BC29" s="344"/>
      <c r="BD29" s="344"/>
      <c r="BE29" s="344"/>
      <c r="BF29" s="344"/>
      <c r="BG29" s="344"/>
      <c r="BH29" s="344"/>
      <c r="BI29" s="344"/>
      <c r="BJ29" s="344"/>
      <c r="BK29" s="344"/>
      <c r="BL29" s="344"/>
      <c r="BM29" s="344"/>
      <c r="BN29" s="344"/>
      <c r="BO29" s="344"/>
      <c r="BP29" s="344"/>
      <c r="BQ29" s="344"/>
      <c r="BR29" s="344"/>
      <c r="BS29" s="344"/>
      <c r="BT29" s="344"/>
      <c r="BU29" s="344"/>
      <c r="BV29" s="344"/>
      <c r="BW29" s="344"/>
      <c r="BX29" s="344"/>
      <c r="BY29" s="344"/>
      <c r="BZ29" s="344"/>
      <c r="CA29" s="344"/>
      <c r="CB29" s="344"/>
      <c r="CC29" s="344"/>
      <c r="CD29" s="344"/>
      <c r="CE29" s="344"/>
      <c r="CF29" s="344"/>
      <c r="CG29" s="344"/>
      <c r="CH29" s="344"/>
      <c r="CI29" s="344"/>
      <c r="CJ29" s="344"/>
      <c r="CK29" s="344"/>
      <c r="CL29" s="344"/>
      <c r="CM29" s="344"/>
      <c r="CN29" s="344"/>
      <c r="CO29" s="344"/>
      <c r="CP29" s="344"/>
      <c r="CQ29" s="344"/>
      <c r="CR29" s="344"/>
      <c r="CS29" s="344"/>
      <c r="CT29" s="344"/>
      <c r="CU29" s="344"/>
      <c r="CV29" s="344"/>
      <c r="CW29" s="344"/>
      <c r="CX29" s="344"/>
      <c r="CY29" s="344"/>
      <c r="CZ29" s="344"/>
      <c r="DA29" s="344"/>
      <c r="DB29" s="344"/>
      <c r="DC29" s="344"/>
      <c r="DD29" s="344"/>
      <c r="DE29" s="344"/>
      <c r="DF29" s="344"/>
      <c r="DG29" s="344"/>
      <c r="DH29" s="344"/>
      <c r="DI29" s="344"/>
      <c r="DJ29" s="344"/>
      <c r="DK29" s="344"/>
      <c r="DL29" s="344"/>
      <c r="DM29" s="344"/>
      <c r="DN29" s="344"/>
      <c r="DO29" s="344"/>
      <c r="DP29" s="344"/>
      <c r="DQ29" s="344"/>
      <c r="DR29" s="344"/>
      <c r="DS29" s="344"/>
      <c r="DT29" s="344"/>
      <c r="DU29" s="344"/>
      <c r="DV29" s="344"/>
      <c r="DW29" s="344"/>
      <c r="DX29" s="344"/>
      <c r="DY29" s="344"/>
      <c r="DZ29" s="344"/>
      <c r="EA29" s="344"/>
      <c r="EB29" s="344"/>
      <c r="EC29" s="344"/>
      <c r="ED29" s="344"/>
      <c r="EE29" s="344"/>
      <c r="EF29" s="344"/>
      <c r="EG29" s="344"/>
      <c r="EH29" s="344"/>
      <c r="EI29" s="344"/>
      <c r="EJ29" s="344"/>
      <c r="EK29" s="344"/>
      <c r="EL29" s="344"/>
      <c r="EM29" s="344"/>
      <c r="EN29" s="344"/>
      <c r="EO29" s="344"/>
      <c r="EP29" s="344"/>
      <c r="EQ29" s="344"/>
      <c r="ER29" s="344"/>
      <c r="ES29" s="344"/>
      <c r="ET29" s="344"/>
      <c r="EU29" s="344"/>
      <c r="EV29" s="344"/>
      <c r="EW29" s="344"/>
      <c r="EX29" s="344"/>
      <c r="EY29" s="344"/>
      <c r="EZ29" s="344"/>
      <c r="FA29" s="344"/>
      <c r="FB29" s="344"/>
      <c r="FC29" s="344"/>
      <c r="FD29" s="344"/>
      <c r="FE29" s="344"/>
      <c r="FF29" s="344"/>
      <c r="FG29" s="344"/>
      <c r="FH29" s="344"/>
    </row>
    <row r="30" spans="1:164" ht="24" customHeight="1">
      <c r="A30" s="340"/>
      <c r="B30" s="289" t="s">
        <v>349</v>
      </c>
      <c r="C30" s="348">
        <v>8</v>
      </c>
      <c r="D30" s="343"/>
      <c r="E30" s="609">
        <v>8</v>
      </c>
      <c r="F30" s="348"/>
      <c r="G30" s="348"/>
      <c r="H30" s="348"/>
      <c r="I30" s="348"/>
      <c r="J30" s="348"/>
      <c r="K30" s="63"/>
      <c r="L30" s="348"/>
      <c r="M30" s="348"/>
      <c r="N30" s="348"/>
      <c r="O30" s="348"/>
      <c r="P30" s="348"/>
      <c r="Q30" s="348"/>
      <c r="R30" s="348"/>
      <c r="S30" s="348"/>
      <c r="T30" s="342" cm="1">
        <f t="array" ref="T30">$C30*ESUM($E30)</f>
        <v>64</v>
      </c>
      <c r="U30" s="348"/>
      <c r="V30" s="348"/>
      <c r="W30" s="348"/>
      <c r="X30" s="348"/>
      <c r="Y30" s="348"/>
      <c r="Z30" s="348"/>
      <c r="AA30" s="348"/>
      <c r="AB30" s="348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344"/>
      <c r="CA30" s="344"/>
      <c r="CB30" s="344"/>
      <c r="CC30" s="344"/>
      <c r="CD30" s="344"/>
      <c r="CE30" s="344"/>
      <c r="CF30" s="344"/>
      <c r="CG30" s="344"/>
      <c r="CH30" s="344"/>
      <c r="CI30" s="344"/>
      <c r="CJ30" s="344"/>
      <c r="CK30" s="344"/>
      <c r="CL30" s="344"/>
      <c r="CM30" s="344"/>
      <c r="CN30" s="344"/>
      <c r="CO30" s="344"/>
      <c r="CP30" s="344"/>
      <c r="CQ30" s="344"/>
      <c r="CR30" s="344"/>
      <c r="CS30" s="344"/>
      <c r="CT30" s="344"/>
      <c r="CU30" s="344"/>
      <c r="CV30" s="344"/>
      <c r="CW30" s="344"/>
      <c r="CX30" s="344"/>
      <c r="CY30" s="344"/>
      <c r="CZ30" s="344"/>
      <c r="DA30" s="344"/>
      <c r="DB30" s="344"/>
      <c r="DC30" s="344"/>
      <c r="DD30" s="344"/>
      <c r="DE30" s="344"/>
      <c r="DF30" s="344"/>
      <c r="DG30" s="344"/>
      <c r="DH30" s="344"/>
      <c r="DI30" s="344"/>
      <c r="DJ30" s="344"/>
      <c r="DK30" s="344"/>
      <c r="DL30" s="344"/>
      <c r="DM30" s="344"/>
      <c r="DN30" s="344"/>
      <c r="DO30" s="344"/>
      <c r="DP30" s="344"/>
      <c r="DQ30" s="344"/>
      <c r="DR30" s="344"/>
      <c r="DS30" s="344"/>
      <c r="DT30" s="344"/>
      <c r="DU30" s="344"/>
      <c r="DV30" s="344"/>
      <c r="DW30" s="344"/>
      <c r="DX30" s="344"/>
      <c r="DY30" s="344"/>
      <c r="DZ30" s="344"/>
      <c r="EA30" s="344"/>
      <c r="EB30" s="344"/>
      <c r="EC30" s="344"/>
      <c r="ED30" s="344"/>
      <c r="EE30" s="344"/>
      <c r="EF30" s="344"/>
      <c r="EG30" s="344"/>
      <c r="EH30" s="344"/>
      <c r="EI30" s="344"/>
      <c r="EJ30" s="344"/>
      <c r="EK30" s="344"/>
      <c r="EL30" s="344"/>
      <c r="EM30" s="344"/>
      <c r="EN30" s="344"/>
      <c r="EO30" s="344"/>
      <c r="EP30" s="344"/>
      <c r="EQ30" s="344"/>
      <c r="ER30" s="344"/>
      <c r="ES30" s="344"/>
      <c r="ET30" s="344"/>
      <c r="EU30" s="344"/>
      <c r="EV30" s="344"/>
      <c r="EW30" s="344"/>
      <c r="EX30" s="344"/>
      <c r="EY30" s="344"/>
      <c r="EZ30" s="344"/>
      <c r="FA30" s="344"/>
      <c r="FB30" s="344"/>
      <c r="FC30" s="344"/>
      <c r="FD30" s="344"/>
      <c r="FE30" s="344"/>
      <c r="FF30" s="344"/>
      <c r="FG30" s="344"/>
      <c r="FH30" s="344"/>
    </row>
    <row r="31" spans="1:164" ht="24" customHeight="1">
      <c r="A31" s="340"/>
      <c r="B31" s="289" t="s">
        <v>350</v>
      </c>
      <c r="C31" s="348">
        <v>2</v>
      </c>
      <c r="D31" s="343"/>
      <c r="E31" s="609">
        <v>8</v>
      </c>
      <c r="F31" s="348"/>
      <c r="G31" s="348"/>
      <c r="H31" s="348"/>
      <c r="I31" s="348"/>
      <c r="J31" s="348"/>
      <c r="K31" s="63"/>
      <c r="L31" s="348"/>
      <c r="M31" s="348"/>
      <c r="N31" s="348"/>
      <c r="O31" s="348"/>
      <c r="P31" s="342" cm="1">
        <f t="array" ref="P31">$C31*ESUM($E31)</f>
        <v>16</v>
      </c>
      <c r="Q31" s="348"/>
      <c r="R31" s="348"/>
      <c r="S31" s="348"/>
      <c r="T31" s="348"/>
      <c r="U31" s="348"/>
      <c r="V31" s="348"/>
      <c r="W31" s="348"/>
      <c r="X31" s="348"/>
      <c r="Y31" s="348"/>
      <c r="Z31" s="348"/>
      <c r="AA31" s="412"/>
      <c r="AB31" s="412"/>
      <c r="AC31" s="344"/>
      <c r="AD31" s="344"/>
      <c r="AE31" s="344"/>
      <c r="AF31" s="344"/>
      <c r="AG31" s="344"/>
      <c r="AH31" s="344"/>
      <c r="AI31" s="344"/>
      <c r="AJ31" s="344"/>
      <c r="AK31" s="344"/>
      <c r="AL31" s="344"/>
      <c r="AM31" s="344"/>
      <c r="AN31" s="344"/>
      <c r="AO31" s="344"/>
      <c r="AP31" s="344"/>
      <c r="AQ31" s="344"/>
      <c r="AR31" s="344"/>
      <c r="AS31" s="344"/>
      <c r="AT31" s="344"/>
      <c r="AU31" s="344"/>
      <c r="AV31" s="344"/>
      <c r="AW31" s="344"/>
      <c r="AX31" s="344"/>
      <c r="AY31" s="344"/>
      <c r="AZ31" s="344"/>
      <c r="BA31" s="344"/>
      <c r="BB31" s="344"/>
      <c r="BC31" s="344"/>
      <c r="BD31" s="344"/>
      <c r="BE31" s="344"/>
      <c r="BF31" s="344"/>
      <c r="BG31" s="344"/>
      <c r="BH31" s="344"/>
      <c r="BI31" s="344"/>
      <c r="BJ31" s="344"/>
      <c r="BK31" s="344"/>
      <c r="BL31" s="344"/>
      <c r="BM31" s="344"/>
      <c r="BN31" s="344"/>
      <c r="BO31" s="344"/>
      <c r="BP31" s="344"/>
      <c r="BQ31" s="344"/>
      <c r="BR31" s="344"/>
      <c r="BS31" s="344"/>
      <c r="BT31" s="344"/>
      <c r="BU31" s="344"/>
      <c r="BV31" s="344"/>
      <c r="BW31" s="344"/>
      <c r="BX31" s="344"/>
      <c r="BY31" s="344"/>
      <c r="BZ31" s="344"/>
      <c r="CA31" s="344"/>
      <c r="CB31" s="344"/>
      <c r="CC31" s="344"/>
      <c r="CD31" s="344"/>
      <c r="CE31" s="344"/>
      <c r="CF31" s="344"/>
      <c r="CG31" s="344"/>
      <c r="CH31" s="344"/>
      <c r="CI31" s="344"/>
      <c r="CJ31" s="344"/>
      <c r="CK31" s="344"/>
      <c r="CL31" s="344"/>
      <c r="CM31" s="344"/>
      <c r="CN31" s="344"/>
      <c r="CO31" s="344"/>
      <c r="CP31" s="344"/>
      <c r="CQ31" s="344"/>
      <c r="CR31" s="344"/>
      <c r="CS31" s="344"/>
      <c r="CT31" s="344"/>
      <c r="CU31" s="344"/>
      <c r="CV31" s="344"/>
      <c r="CW31" s="344"/>
      <c r="CX31" s="344"/>
      <c r="CY31" s="344"/>
      <c r="CZ31" s="344"/>
      <c r="DA31" s="344"/>
      <c r="DB31" s="344"/>
      <c r="DC31" s="344"/>
      <c r="DD31" s="344"/>
      <c r="DE31" s="344"/>
      <c r="DF31" s="344"/>
      <c r="DG31" s="344"/>
      <c r="DH31" s="344"/>
      <c r="DI31" s="344"/>
      <c r="DJ31" s="344"/>
      <c r="DK31" s="344"/>
      <c r="DL31" s="344"/>
      <c r="DM31" s="344"/>
      <c r="DN31" s="344"/>
      <c r="DO31" s="344"/>
      <c r="DP31" s="344"/>
      <c r="DQ31" s="344"/>
      <c r="DR31" s="344"/>
      <c r="DS31" s="344"/>
      <c r="DT31" s="344"/>
      <c r="DU31" s="344"/>
      <c r="DV31" s="344"/>
      <c r="DW31" s="344"/>
      <c r="DX31" s="344"/>
      <c r="DY31" s="344"/>
      <c r="DZ31" s="344"/>
      <c r="EA31" s="344"/>
      <c r="EB31" s="344"/>
      <c r="EC31" s="344"/>
      <c r="ED31" s="344"/>
      <c r="EE31" s="344"/>
      <c r="EF31" s="344"/>
      <c r="EG31" s="344"/>
      <c r="EH31" s="344"/>
      <c r="EI31" s="344"/>
      <c r="EJ31" s="344"/>
      <c r="EK31" s="344"/>
      <c r="EL31" s="344"/>
      <c r="EM31" s="344"/>
      <c r="EN31" s="344"/>
      <c r="EO31" s="344"/>
      <c r="EP31" s="344"/>
      <c r="EQ31" s="344"/>
      <c r="ER31" s="344"/>
      <c r="ES31" s="344"/>
      <c r="ET31" s="344"/>
      <c r="EU31" s="344"/>
      <c r="EV31" s="344"/>
      <c r="EW31" s="344"/>
      <c r="EX31" s="344"/>
      <c r="EY31" s="344"/>
      <c r="EZ31" s="344"/>
      <c r="FA31" s="344"/>
      <c r="FB31" s="344"/>
      <c r="FC31" s="344"/>
      <c r="FD31" s="344"/>
      <c r="FE31" s="344"/>
      <c r="FF31" s="344"/>
      <c r="FG31" s="344"/>
      <c r="FH31" s="344"/>
    </row>
    <row r="32" spans="1:164" ht="24" customHeight="1">
      <c r="A32" s="340"/>
      <c r="B32" s="289" t="s">
        <v>359</v>
      </c>
      <c r="C32" s="348">
        <v>8</v>
      </c>
      <c r="D32" s="343"/>
      <c r="E32" s="609">
        <v>8</v>
      </c>
      <c r="F32" s="348"/>
      <c r="G32" s="348"/>
      <c r="H32" s="348"/>
      <c r="I32" s="348"/>
      <c r="J32" s="348"/>
      <c r="K32" s="63"/>
      <c r="L32" s="348"/>
      <c r="M32" s="348"/>
      <c r="N32" s="348"/>
      <c r="O32" s="348"/>
      <c r="P32" s="342"/>
      <c r="Q32" s="348"/>
      <c r="R32" s="342"/>
      <c r="S32" s="342" cm="1">
        <f t="array" ref="S32">$C32*ESUM($E32)</f>
        <v>64</v>
      </c>
      <c r="T32" s="348"/>
      <c r="U32" s="348"/>
      <c r="V32" s="348"/>
      <c r="W32" s="348"/>
      <c r="X32" s="348"/>
      <c r="Y32" s="348"/>
      <c r="Z32" s="348"/>
      <c r="AA32" s="412"/>
      <c r="AB32" s="412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4"/>
      <c r="AP32" s="344"/>
      <c r="AQ32" s="344"/>
      <c r="AR32" s="344"/>
      <c r="AS32" s="344"/>
      <c r="AT32" s="344"/>
      <c r="AU32" s="344"/>
      <c r="AV32" s="344"/>
      <c r="AW32" s="344"/>
      <c r="AX32" s="344"/>
      <c r="AY32" s="344"/>
      <c r="AZ32" s="344"/>
      <c r="BA32" s="344"/>
      <c r="BB32" s="344"/>
      <c r="BC32" s="344"/>
      <c r="BD32" s="344"/>
      <c r="BE32" s="344"/>
      <c r="BF32" s="344"/>
      <c r="BG32" s="344"/>
      <c r="BH32" s="344"/>
      <c r="BI32" s="344"/>
      <c r="BJ32" s="344"/>
      <c r="BK32" s="344"/>
      <c r="BL32" s="344"/>
      <c r="BM32" s="344"/>
      <c r="BN32" s="344"/>
      <c r="BO32" s="344"/>
      <c r="BP32" s="344"/>
      <c r="BQ32" s="344"/>
      <c r="BR32" s="344"/>
      <c r="BS32" s="344"/>
      <c r="BT32" s="344"/>
      <c r="BU32" s="344"/>
      <c r="BV32" s="344"/>
      <c r="BW32" s="344"/>
      <c r="BX32" s="344"/>
      <c r="BY32" s="344"/>
      <c r="BZ32" s="344"/>
      <c r="CA32" s="344"/>
      <c r="CB32" s="344"/>
      <c r="CC32" s="344"/>
      <c r="CD32" s="344"/>
      <c r="CE32" s="344"/>
      <c r="CF32" s="344"/>
      <c r="CG32" s="344"/>
      <c r="CH32" s="344"/>
      <c r="CI32" s="344"/>
      <c r="CJ32" s="344"/>
      <c r="CK32" s="344"/>
      <c r="CL32" s="344"/>
      <c r="CM32" s="344"/>
      <c r="CN32" s="344"/>
      <c r="CO32" s="344"/>
      <c r="CP32" s="344"/>
      <c r="CQ32" s="344"/>
      <c r="CR32" s="344"/>
      <c r="CS32" s="344"/>
      <c r="CT32" s="344"/>
      <c r="CU32" s="344"/>
      <c r="CV32" s="344"/>
      <c r="CW32" s="344"/>
      <c r="CX32" s="344"/>
      <c r="CY32" s="344"/>
      <c r="CZ32" s="344"/>
      <c r="DA32" s="344"/>
      <c r="DB32" s="344"/>
      <c r="DC32" s="344"/>
      <c r="DD32" s="344"/>
      <c r="DE32" s="344"/>
      <c r="DF32" s="344"/>
      <c r="DG32" s="344"/>
      <c r="DH32" s="344"/>
      <c r="DI32" s="344"/>
      <c r="DJ32" s="344"/>
      <c r="DK32" s="344"/>
      <c r="DL32" s="344"/>
      <c r="DM32" s="344"/>
      <c r="DN32" s="344"/>
      <c r="DO32" s="344"/>
      <c r="DP32" s="344"/>
      <c r="DQ32" s="344"/>
      <c r="DR32" s="344"/>
      <c r="DS32" s="344"/>
      <c r="DT32" s="344"/>
      <c r="DU32" s="344"/>
      <c r="DV32" s="344"/>
      <c r="DW32" s="344"/>
      <c r="DX32" s="344"/>
      <c r="DY32" s="344"/>
      <c r="DZ32" s="344"/>
      <c r="EA32" s="344"/>
      <c r="EB32" s="344"/>
      <c r="EC32" s="344"/>
      <c r="ED32" s="344"/>
      <c r="EE32" s="344"/>
      <c r="EF32" s="344"/>
      <c r="EG32" s="344"/>
      <c r="EH32" s="344"/>
      <c r="EI32" s="344"/>
      <c r="EJ32" s="344"/>
      <c r="EK32" s="344"/>
      <c r="EL32" s="344"/>
      <c r="EM32" s="344"/>
      <c r="EN32" s="344"/>
      <c r="EO32" s="344"/>
      <c r="EP32" s="344"/>
      <c r="EQ32" s="344"/>
      <c r="ER32" s="344"/>
      <c r="ES32" s="344"/>
      <c r="ET32" s="344"/>
      <c r="EU32" s="344"/>
      <c r="EV32" s="344"/>
      <c r="EW32" s="344"/>
      <c r="EX32" s="344"/>
      <c r="EY32" s="344"/>
      <c r="EZ32" s="344"/>
      <c r="FA32" s="344"/>
      <c r="FB32" s="344"/>
      <c r="FC32" s="344"/>
      <c r="FD32" s="344"/>
      <c r="FE32" s="344"/>
      <c r="FF32" s="344"/>
      <c r="FG32" s="344"/>
      <c r="FH32" s="344"/>
    </row>
    <row r="33" spans="1:164" ht="24" customHeight="1">
      <c r="A33" s="819" t="s">
        <v>213</v>
      </c>
      <c r="B33" s="821"/>
      <c r="C33" s="420" t="s">
        <v>360</v>
      </c>
      <c r="D33" s="420"/>
      <c r="E33" s="420"/>
      <c r="F33" s="348"/>
      <c r="G33" s="348"/>
      <c r="H33" s="348"/>
      <c r="I33" s="348"/>
      <c r="J33" s="348"/>
      <c r="K33" s="63"/>
      <c r="L33" s="348"/>
      <c r="M33" s="348"/>
      <c r="N33" s="348"/>
      <c r="O33" s="348"/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8"/>
      <c r="AA33" s="348"/>
      <c r="AB33" s="348"/>
      <c r="AC33" s="344"/>
      <c r="AD33" s="344"/>
      <c r="AE33" s="344"/>
      <c r="AF33" s="344"/>
      <c r="AG33" s="344"/>
      <c r="AH33" s="344"/>
      <c r="AI33" s="344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44"/>
      <c r="BT33" s="344"/>
      <c r="BU33" s="344"/>
      <c r="BV33" s="344"/>
      <c r="BW33" s="344"/>
      <c r="BX33" s="344"/>
      <c r="BY33" s="344"/>
      <c r="BZ33" s="344"/>
      <c r="CA33" s="344"/>
      <c r="CB33" s="344"/>
      <c r="CC33" s="344"/>
      <c r="CD33" s="344"/>
      <c r="CE33" s="344"/>
      <c r="CF33" s="344"/>
      <c r="CG33" s="344"/>
      <c r="CH33" s="344"/>
      <c r="CI33" s="344"/>
      <c r="CJ33" s="344"/>
      <c r="CK33" s="344"/>
      <c r="CL33" s="344"/>
      <c r="CM33" s="344"/>
      <c r="CN33" s="344"/>
      <c r="CO33" s="344"/>
      <c r="CP33" s="344"/>
      <c r="CQ33" s="344"/>
      <c r="CR33" s="344"/>
      <c r="CS33" s="344"/>
      <c r="CT33" s="344"/>
      <c r="CU33" s="344"/>
      <c r="CV33" s="344"/>
      <c r="CW33" s="344"/>
      <c r="CX33" s="344"/>
      <c r="CY33" s="344"/>
      <c r="CZ33" s="344"/>
      <c r="DA33" s="344"/>
      <c r="DB33" s="344"/>
      <c r="DC33" s="344"/>
      <c r="DD33" s="344"/>
      <c r="DE33" s="344"/>
      <c r="DF33" s="344"/>
      <c r="DG33" s="344"/>
      <c r="DH33" s="344"/>
      <c r="DI33" s="344"/>
      <c r="DJ33" s="344"/>
      <c r="DK33" s="344"/>
      <c r="DL33" s="344"/>
      <c r="DM33" s="344"/>
      <c r="DN33" s="344"/>
      <c r="DO33" s="344"/>
      <c r="DP33" s="344"/>
      <c r="DQ33" s="344"/>
      <c r="DR33" s="344"/>
      <c r="DS33" s="344"/>
      <c r="DT33" s="344"/>
      <c r="DU33" s="344"/>
      <c r="DV33" s="344"/>
      <c r="DW33" s="344"/>
      <c r="DX33" s="344"/>
      <c r="DY33" s="344"/>
      <c r="DZ33" s="344"/>
      <c r="EA33" s="344"/>
      <c r="EB33" s="344"/>
      <c r="EC33" s="344"/>
      <c r="ED33" s="344"/>
      <c r="EE33" s="344"/>
      <c r="EF33" s="344"/>
      <c r="EG33" s="344"/>
      <c r="EH33" s="344"/>
      <c r="EI33" s="344"/>
      <c r="EJ33" s="344"/>
      <c r="EK33" s="344"/>
      <c r="EL33" s="344"/>
      <c r="EM33" s="344"/>
      <c r="EN33" s="344"/>
      <c r="EO33" s="344"/>
      <c r="EP33" s="344"/>
      <c r="EQ33" s="344"/>
      <c r="ER33" s="344"/>
      <c r="ES33" s="344"/>
      <c r="ET33" s="344"/>
      <c r="EU33" s="344"/>
      <c r="EV33" s="344"/>
      <c r="EW33" s="344"/>
      <c r="EX33" s="344"/>
      <c r="EY33" s="344"/>
      <c r="EZ33" s="344"/>
      <c r="FA33" s="344"/>
      <c r="FB33" s="344"/>
      <c r="FC33" s="344"/>
      <c r="FD33" s="344"/>
      <c r="FE33" s="344"/>
      <c r="FF33" s="344"/>
      <c r="FG33" s="344"/>
      <c r="FH33" s="344"/>
    </row>
    <row r="34" spans="1:164" ht="24" customHeight="1">
      <c r="A34" s="342"/>
      <c r="B34" s="289" t="s">
        <v>347</v>
      </c>
      <c r="C34" s="348">
        <v>12</v>
      </c>
      <c r="D34" s="290"/>
      <c r="E34" s="348">
        <v>7</v>
      </c>
      <c r="F34" s="348"/>
      <c r="G34" s="348"/>
      <c r="H34" s="348"/>
      <c r="I34" s="348"/>
      <c r="J34" s="348"/>
      <c r="K34" s="287"/>
      <c r="L34" s="348"/>
      <c r="M34" s="348"/>
      <c r="N34" s="348"/>
      <c r="O34" s="348"/>
      <c r="P34" s="348"/>
      <c r="Q34" s="348"/>
      <c r="R34" s="348"/>
      <c r="S34" s="348"/>
      <c r="T34" s="348"/>
      <c r="U34" s="348"/>
      <c r="V34" s="342" cm="1">
        <f t="array" ref="V34">$C34*ESUM($E34)</f>
        <v>84</v>
      </c>
      <c r="W34" s="348"/>
      <c r="X34" s="348"/>
      <c r="Y34" s="348"/>
      <c r="Z34" s="348"/>
      <c r="AA34" s="348"/>
      <c r="AB34" s="348"/>
      <c r="AC34" s="344"/>
      <c r="AD34" s="344"/>
      <c r="AE34" s="344"/>
      <c r="AF34" s="344"/>
      <c r="AG34" s="344"/>
      <c r="AH34" s="344"/>
      <c r="AI34" s="344"/>
      <c r="AJ34" s="344"/>
      <c r="AK34" s="344"/>
      <c r="AL34" s="344"/>
      <c r="AM34" s="344"/>
      <c r="AN34" s="344"/>
      <c r="AO34" s="344"/>
      <c r="AP34" s="344"/>
      <c r="AQ34" s="344"/>
      <c r="AR34" s="344"/>
      <c r="AS34" s="344"/>
      <c r="AT34" s="344"/>
      <c r="AU34" s="344"/>
      <c r="AV34" s="344"/>
      <c r="AW34" s="344"/>
      <c r="AX34" s="344"/>
      <c r="AY34" s="344"/>
      <c r="AZ34" s="344"/>
      <c r="BA34" s="344"/>
      <c r="BB34" s="344"/>
      <c r="BC34" s="344"/>
      <c r="BD34" s="344"/>
      <c r="BE34" s="344"/>
      <c r="BF34" s="344"/>
      <c r="BG34" s="344"/>
      <c r="BH34" s="344"/>
      <c r="BI34" s="344"/>
      <c r="BJ34" s="344"/>
      <c r="BK34" s="344"/>
      <c r="BL34" s="344"/>
      <c r="BM34" s="344"/>
      <c r="BN34" s="344"/>
      <c r="BO34" s="344"/>
      <c r="BP34" s="344"/>
      <c r="BQ34" s="344"/>
      <c r="BR34" s="344"/>
      <c r="BS34" s="344"/>
      <c r="BT34" s="344"/>
      <c r="BU34" s="344"/>
      <c r="BV34" s="344"/>
      <c r="BW34" s="344"/>
      <c r="BX34" s="344"/>
      <c r="BY34" s="344"/>
      <c r="BZ34" s="344"/>
      <c r="CA34" s="344"/>
      <c r="CB34" s="344"/>
      <c r="CC34" s="344"/>
      <c r="CD34" s="344"/>
      <c r="CE34" s="344"/>
      <c r="CF34" s="344"/>
      <c r="CG34" s="344"/>
      <c r="CH34" s="344"/>
      <c r="CI34" s="344"/>
      <c r="CJ34" s="344"/>
      <c r="CK34" s="344"/>
      <c r="CL34" s="344"/>
      <c r="CM34" s="344"/>
      <c r="CN34" s="344"/>
      <c r="CO34" s="344"/>
      <c r="CP34" s="344"/>
      <c r="CQ34" s="344"/>
      <c r="CR34" s="344"/>
      <c r="CS34" s="344"/>
      <c r="CT34" s="344"/>
      <c r="CU34" s="344"/>
      <c r="CV34" s="344"/>
      <c r="CW34" s="344"/>
      <c r="CX34" s="344"/>
      <c r="CY34" s="344"/>
      <c r="CZ34" s="344"/>
      <c r="DA34" s="344"/>
      <c r="DB34" s="344"/>
      <c r="DC34" s="344"/>
      <c r="DD34" s="344"/>
      <c r="DE34" s="344"/>
      <c r="DF34" s="344"/>
      <c r="DG34" s="344"/>
      <c r="DH34" s="344"/>
      <c r="DI34" s="344"/>
      <c r="DJ34" s="344"/>
      <c r="DK34" s="344"/>
      <c r="DL34" s="344"/>
      <c r="DM34" s="344"/>
      <c r="DN34" s="344"/>
      <c r="DO34" s="344"/>
      <c r="DP34" s="344"/>
      <c r="DQ34" s="344"/>
      <c r="DR34" s="344"/>
      <c r="DS34" s="344"/>
      <c r="DT34" s="344"/>
      <c r="DU34" s="344"/>
      <c r="DV34" s="344"/>
      <c r="DW34" s="344"/>
      <c r="DX34" s="344"/>
      <c r="DY34" s="344"/>
      <c r="DZ34" s="344"/>
      <c r="EA34" s="344"/>
      <c r="EB34" s="344"/>
      <c r="EC34" s="344"/>
      <c r="ED34" s="344"/>
      <c r="EE34" s="344"/>
      <c r="EF34" s="344"/>
      <c r="EG34" s="344"/>
      <c r="EH34" s="344"/>
      <c r="EI34" s="344"/>
      <c r="EJ34" s="344"/>
      <c r="EK34" s="344"/>
      <c r="EL34" s="344"/>
      <c r="EM34" s="344"/>
      <c r="EN34" s="344"/>
      <c r="EO34" s="344"/>
      <c r="EP34" s="344"/>
      <c r="EQ34" s="344"/>
      <c r="ER34" s="344"/>
      <c r="ES34" s="344"/>
      <c r="ET34" s="344"/>
      <c r="EU34" s="344"/>
      <c r="EV34" s="344"/>
      <c r="EW34" s="344"/>
      <c r="EX34" s="344"/>
      <c r="EY34" s="344"/>
      <c r="EZ34" s="344"/>
      <c r="FA34" s="344"/>
      <c r="FB34" s="344"/>
      <c r="FC34" s="344"/>
      <c r="FD34" s="344"/>
      <c r="FE34" s="344"/>
      <c r="FF34" s="344"/>
      <c r="FG34" s="344"/>
      <c r="FH34" s="344"/>
    </row>
    <row r="35" spans="1:164" ht="24" customHeight="1">
      <c r="A35" s="340"/>
      <c r="B35" s="289" t="s">
        <v>349</v>
      </c>
      <c r="C35" s="348">
        <v>4</v>
      </c>
      <c r="D35" s="343"/>
      <c r="E35" s="291">
        <v>7</v>
      </c>
      <c r="F35" s="348"/>
      <c r="G35" s="348"/>
      <c r="H35" s="348"/>
      <c r="I35" s="348"/>
      <c r="J35" s="348"/>
      <c r="K35" s="63"/>
      <c r="L35" s="348"/>
      <c r="M35" s="348"/>
      <c r="N35" s="348"/>
      <c r="O35" s="348"/>
      <c r="P35" s="348"/>
      <c r="Q35" s="348"/>
      <c r="R35" s="348"/>
      <c r="S35" s="348"/>
      <c r="T35" s="342" cm="1">
        <f t="array" ref="T35">$C35*ESUM($E35)</f>
        <v>28</v>
      </c>
      <c r="U35" s="348"/>
      <c r="V35" s="348"/>
      <c r="W35" s="348"/>
      <c r="X35" s="348"/>
      <c r="Y35" s="348"/>
      <c r="Z35" s="348"/>
      <c r="AA35" s="348"/>
      <c r="AB35" s="348"/>
      <c r="AC35" s="344"/>
      <c r="AD35" s="344"/>
      <c r="AE35" s="344"/>
      <c r="AF35" s="344"/>
      <c r="AG35" s="344"/>
      <c r="AH35" s="344"/>
      <c r="AI35" s="344"/>
      <c r="AJ35" s="344"/>
      <c r="AK35" s="344"/>
      <c r="AL35" s="344"/>
      <c r="AM35" s="344"/>
      <c r="AN35" s="344"/>
      <c r="AO35" s="344"/>
      <c r="AP35" s="344"/>
      <c r="AQ35" s="344"/>
      <c r="AR35" s="344"/>
      <c r="AS35" s="344"/>
      <c r="AT35" s="344"/>
      <c r="AU35" s="344"/>
      <c r="AV35" s="344"/>
      <c r="AW35" s="344"/>
      <c r="AX35" s="344"/>
      <c r="AY35" s="344"/>
      <c r="AZ35" s="344"/>
      <c r="BA35" s="344"/>
      <c r="BB35" s="344"/>
      <c r="BC35" s="344"/>
      <c r="BD35" s="344"/>
      <c r="BE35" s="344"/>
      <c r="BF35" s="344"/>
      <c r="BG35" s="344"/>
      <c r="BH35" s="344"/>
      <c r="BI35" s="344"/>
      <c r="BJ35" s="344"/>
      <c r="BK35" s="344"/>
      <c r="BL35" s="344"/>
      <c r="BM35" s="344"/>
      <c r="BN35" s="344"/>
      <c r="BO35" s="344"/>
      <c r="BP35" s="344"/>
      <c r="BQ35" s="344"/>
      <c r="BR35" s="344"/>
      <c r="BS35" s="344"/>
      <c r="BT35" s="344"/>
      <c r="BU35" s="344"/>
      <c r="BV35" s="344"/>
      <c r="BW35" s="344"/>
      <c r="BX35" s="344"/>
      <c r="BY35" s="344"/>
      <c r="BZ35" s="344"/>
      <c r="CA35" s="344"/>
      <c r="CB35" s="344"/>
      <c r="CC35" s="344"/>
      <c r="CD35" s="344"/>
      <c r="CE35" s="344"/>
      <c r="CF35" s="344"/>
      <c r="CG35" s="344"/>
      <c r="CH35" s="344"/>
      <c r="CI35" s="344"/>
      <c r="CJ35" s="344"/>
      <c r="CK35" s="344"/>
      <c r="CL35" s="344"/>
      <c r="CM35" s="344"/>
      <c r="CN35" s="344"/>
      <c r="CO35" s="344"/>
      <c r="CP35" s="344"/>
      <c r="CQ35" s="344"/>
      <c r="CR35" s="344"/>
      <c r="CS35" s="344"/>
      <c r="CT35" s="344"/>
      <c r="CU35" s="344"/>
      <c r="CV35" s="344"/>
      <c r="CW35" s="344"/>
      <c r="CX35" s="344"/>
      <c r="CY35" s="344"/>
      <c r="CZ35" s="344"/>
      <c r="DA35" s="344"/>
      <c r="DB35" s="344"/>
      <c r="DC35" s="344"/>
      <c r="DD35" s="344"/>
      <c r="DE35" s="344"/>
      <c r="DF35" s="344"/>
      <c r="DG35" s="344"/>
      <c r="DH35" s="344"/>
      <c r="DI35" s="344"/>
      <c r="DJ35" s="344"/>
      <c r="DK35" s="344"/>
      <c r="DL35" s="344"/>
      <c r="DM35" s="344"/>
      <c r="DN35" s="344"/>
      <c r="DO35" s="344"/>
      <c r="DP35" s="344"/>
      <c r="DQ35" s="344"/>
      <c r="DR35" s="344"/>
      <c r="DS35" s="344"/>
      <c r="DT35" s="344"/>
      <c r="DU35" s="344"/>
      <c r="DV35" s="344"/>
      <c r="DW35" s="344"/>
      <c r="DX35" s="344"/>
      <c r="DY35" s="344"/>
      <c r="DZ35" s="344"/>
      <c r="EA35" s="344"/>
      <c r="EB35" s="344"/>
      <c r="EC35" s="344"/>
      <c r="ED35" s="344"/>
      <c r="EE35" s="344"/>
      <c r="EF35" s="344"/>
      <c r="EG35" s="344"/>
      <c r="EH35" s="344"/>
      <c r="EI35" s="344"/>
      <c r="EJ35" s="344"/>
      <c r="EK35" s="344"/>
      <c r="EL35" s="344"/>
      <c r="EM35" s="344"/>
      <c r="EN35" s="344"/>
      <c r="EO35" s="344"/>
      <c r="EP35" s="344"/>
      <c r="EQ35" s="344"/>
      <c r="ER35" s="344"/>
      <c r="ES35" s="344"/>
      <c r="ET35" s="344"/>
      <c r="EU35" s="344"/>
      <c r="EV35" s="344"/>
      <c r="EW35" s="344"/>
      <c r="EX35" s="344"/>
      <c r="EY35" s="344"/>
      <c r="EZ35" s="344"/>
      <c r="FA35" s="344"/>
      <c r="FB35" s="344"/>
      <c r="FC35" s="344"/>
      <c r="FD35" s="344"/>
      <c r="FE35" s="344"/>
      <c r="FF35" s="344"/>
      <c r="FG35" s="344"/>
      <c r="FH35" s="344"/>
    </row>
    <row r="36" spans="1:164" ht="24" customHeight="1">
      <c r="A36" s="340"/>
      <c r="B36" s="289" t="s">
        <v>350</v>
      </c>
      <c r="C36" s="348">
        <v>5</v>
      </c>
      <c r="D36" s="343"/>
      <c r="E36" s="291">
        <v>7</v>
      </c>
      <c r="F36" s="348"/>
      <c r="G36" s="348"/>
      <c r="H36" s="348"/>
      <c r="I36" s="348"/>
      <c r="J36" s="348"/>
      <c r="K36" s="63"/>
      <c r="L36" s="348"/>
      <c r="M36" s="348"/>
      <c r="N36" s="348"/>
      <c r="O36" s="348"/>
      <c r="P36" s="342" cm="1">
        <f t="array" ref="P36">$C36*ESUM($E36)</f>
        <v>35</v>
      </c>
      <c r="Q36" s="348"/>
      <c r="R36" s="348"/>
      <c r="S36" s="348"/>
      <c r="T36" s="348"/>
      <c r="U36" s="348"/>
      <c r="V36" s="348"/>
      <c r="W36" s="348"/>
      <c r="X36" s="348"/>
      <c r="Y36" s="348"/>
      <c r="Z36" s="348"/>
      <c r="AA36" s="412"/>
      <c r="AB36" s="412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W36" s="344"/>
      <c r="BX36" s="344"/>
      <c r="BY36" s="344"/>
      <c r="BZ36" s="344"/>
      <c r="CA36" s="344"/>
      <c r="CB36" s="344"/>
      <c r="CC36" s="344"/>
      <c r="CD36" s="344"/>
      <c r="CE36" s="344"/>
      <c r="CF36" s="344"/>
      <c r="CG36" s="344"/>
      <c r="CH36" s="344"/>
      <c r="CI36" s="344"/>
      <c r="CJ36" s="344"/>
      <c r="CK36" s="344"/>
      <c r="CL36" s="344"/>
      <c r="CM36" s="344"/>
      <c r="CN36" s="344"/>
      <c r="CO36" s="344"/>
      <c r="CP36" s="344"/>
      <c r="CQ36" s="344"/>
      <c r="CR36" s="344"/>
      <c r="CS36" s="344"/>
      <c r="CT36" s="344"/>
      <c r="CU36" s="344"/>
      <c r="CV36" s="344"/>
      <c r="CW36" s="344"/>
      <c r="CX36" s="344"/>
      <c r="CY36" s="344"/>
      <c r="CZ36" s="344"/>
      <c r="DA36" s="344"/>
      <c r="DB36" s="344"/>
      <c r="DC36" s="344"/>
      <c r="DD36" s="344"/>
      <c r="DE36" s="344"/>
      <c r="DF36" s="344"/>
      <c r="DG36" s="344"/>
      <c r="DH36" s="344"/>
      <c r="DI36" s="344"/>
      <c r="DJ36" s="344"/>
      <c r="DK36" s="344"/>
      <c r="DL36" s="344"/>
      <c r="DM36" s="344"/>
      <c r="DN36" s="344"/>
      <c r="DO36" s="344"/>
      <c r="DP36" s="344"/>
      <c r="DQ36" s="344"/>
      <c r="DR36" s="344"/>
      <c r="DS36" s="344"/>
      <c r="DT36" s="344"/>
      <c r="DU36" s="344"/>
      <c r="DV36" s="344"/>
      <c r="DW36" s="344"/>
      <c r="DX36" s="344"/>
      <c r="DY36" s="344"/>
      <c r="DZ36" s="344"/>
      <c r="EA36" s="344"/>
      <c r="EB36" s="344"/>
      <c r="EC36" s="344"/>
      <c r="ED36" s="344"/>
      <c r="EE36" s="344"/>
      <c r="EF36" s="344"/>
      <c r="EG36" s="344"/>
      <c r="EH36" s="344"/>
      <c r="EI36" s="344"/>
      <c r="EJ36" s="344"/>
      <c r="EK36" s="344"/>
      <c r="EL36" s="344"/>
      <c r="EM36" s="344"/>
      <c r="EN36" s="344"/>
      <c r="EO36" s="344"/>
      <c r="EP36" s="344"/>
      <c r="EQ36" s="344"/>
      <c r="ER36" s="344"/>
      <c r="ES36" s="344"/>
      <c r="ET36" s="344"/>
      <c r="EU36" s="344"/>
      <c r="EV36" s="344"/>
      <c r="EW36" s="344"/>
      <c r="EX36" s="344"/>
      <c r="EY36" s="344"/>
      <c r="EZ36" s="344"/>
      <c r="FA36" s="344"/>
      <c r="FB36" s="344"/>
      <c r="FC36" s="344"/>
      <c r="FD36" s="344"/>
      <c r="FE36" s="344"/>
      <c r="FF36" s="344"/>
      <c r="FG36" s="344"/>
      <c r="FH36" s="344"/>
    </row>
    <row r="37" spans="1:164" ht="24" customHeight="1">
      <c r="A37" s="340"/>
      <c r="B37" s="289" t="s">
        <v>214</v>
      </c>
      <c r="C37" s="348">
        <v>1</v>
      </c>
      <c r="D37" s="343"/>
      <c r="E37" s="291">
        <v>7</v>
      </c>
      <c r="F37" s="348"/>
      <c r="G37" s="348"/>
      <c r="H37" s="348"/>
      <c r="I37" s="348"/>
      <c r="J37" s="348"/>
      <c r="K37" s="63"/>
      <c r="L37" s="348"/>
      <c r="M37" s="348"/>
      <c r="N37" s="348"/>
      <c r="O37" s="342" cm="1">
        <f t="array" ref="O37">$C37*ESUM($E37)</f>
        <v>7</v>
      </c>
      <c r="P37" s="348"/>
      <c r="Q37" s="348"/>
      <c r="R37" s="348"/>
      <c r="S37" s="348"/>
      <c r="T37" s="348"/>
      <c r="U37" s="348"/>
      <c r="V37" s="348"/>
      <c r="W37" s="348"/>
      <c r="X37" s="348"/>
      <c r="Y37" s="348"/>
      <c r="Z37" s="348"/>
      <c r="AA37" s="412"/>
      <c r="AB37" s="412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  <c r="BC37" s="344"/>
      <c r="BD37" s="344"/>
      <c r="BE37" s="344"/>
      <c r="BF37" s="344"/>
      <c r="BG37" s="344"/>
      <c r="BH37" s="344"/>
      <c r="BI37" s="344"/>
      <c r="BJ37" s="344"/>
      <c r="BK37" s="344"/>
      <c r="BL37" s="344"/>
      <c r="BM37" s="344"/>
      <c r="BN37" s="344"/>
      <c r="BO37" s="344"/>
      <c r="BP37" s="344"/>
      <c r="BQ37" s="344"/>
      <c r="BR37" s="344"/>
      <c r="BS37" s="344"/>
      <c r="BT37" s="344"/>
      <c r="BU37" s="344"/>
      <c r="BV37" s="344"/>
      <c r="BW37" s="344"/>
      <c r="BX37" s="344"/>
      <c r="BY37" s="344"/>
      <c r="BZ37" s="344"/>
      <c r="CA37" s="344"/>
      <c r="CB37" s="344"/>
      <c r="CC37" s="344"/>
      <c r="CD37" s="344"/>
      <c r="CE37" s="344"/>
      <c r="CF37" s="344"/>
      <c r="CG37" s="344"/>
      <c r="CH37" s="344"/>
      <c r="CI37" s="344"/>
      <c r="CJ37" s="344"/>
      <c r="CK37" s="344"/>
      <c r="CL37" s="344"/>
      <c r="CM37" s="344"/>
      <c r="CN37" s="344"/>
      <c r="CO37" s="344"/>
      <c r="CP37" s="344"/>
      <c r="CQ37" s="344"/>
      <c r="CR37" s="344"/>
      <c r="CS37" s="344"/>
      <c r="CT37" s="344"/>
      <c r="CU37" s="344"/>
      <c r="CV37" s="344"/>
      <c r="CW37" s="344"/>
      <c r="CX37" s="344"/>
      <c r="CY37" s="344"/>
      <c r="CZ37" s="344"/>
      <c r="DA37" s="344"/>
      <c r="DB37" s="344"/>
      <c r="DC37" s="344"/>
      <c r="DD37" s="344"/>
      <c r="DE37" s="344"/>
      <c r="DF37" s="344"/>
      <c r="DG37" s="344"/>
      <c r="DH37" s="344"/>
      <c r="DI37" s="344"/>
      <c r="DJ37" s="344"/>
      <c r="DK37" s="344"/>
      <c r="DL37" s="344"/>
      <c r="DM37" s="344"/>
      <c r="DN37" s="344"/>
      <c r="DO37" s="344"/>
      <c r="DP37" s="344"/>
      <c r="DQ37" s="344"/>
      <c r="DR37" s="344"/>
      <c r="DS37" s="344"/>
      <c r="DT37" s="344"/>
      <c r="DU37" s="344"/>
      <c r="DV37" s="344"/>
      <c r="DW37" s="344"/>
      <c r="DX37" s="344"/>
      <c r="DY37" s="344"/>
      <c r="DZ37" s="344"/>
      <c r="EA37" s="344"/>
      <c r="EB37" s="344"/>
      <c r="EC37" s="344"/>
      <c r="ED37" s="344"/>
      <c r="EE37" s="344"/>
      <c r="EF37" s="344"/>
      <c r="EG37" s="344"/>
      <c r="EH37" s="344"/>
      <c r="EI37" s="344"/>
      <c r="EJ37" s="344"/>
      <c r="EK37" s="344"/>
      <c r="EL37" s="344"/>
      <c r="EM37" s="344"/>
      <c r="EN37" s="344"/>
      <c r="EO37" s="344"/>
      <c r="EP37" s="344"/>
      <c r="EQ37" s="344"/>
      <c r="ER37" s="344"/>
      <c r="ES37" s="344"/>
      <c r="ET37" s="344"/>
      <c r="EU37" s="344"/>
      <c r="EV37" s="344"/>
      <c r="EW37" s="344"/>
      <c r="EX37" s="344"/>
      <c r="EY37" s="344"/>
      <c r="EZ37" s="344"/>
      <c r="FA37" s="344"/>
      <c r="FB37" s="344"/>
      <c r="FC37" s="344"/>
      <c r="FD37" s="344"/>
      <c r="FE37" s="344"/>
      <c r="FF37" s="344"/>
      <c r="FG37" s="344"/>
      <c r="FH37" s="344"/>
    </row>
    <row r="38" spans="1:164" ht="24" customHeight="1">
      <c r="A38" s="340"/>
      <c r="B38" s="289" t="s">
        <v>361</v>
      </c>
      <c r="C38" s="348">
        <v>8</v>
      </c>
      <c r="D38" s="343"/>
      <c r="E38" s="291">
        <v>7</v>
      </c>
      <c r="F38" s="348"/>
      <c r="G38" s="348"/>
      <c r="H38" s="348"/>
      <c r="I38" s="348"/>
      <c r="J38" s="348"/>
      <c r="K38" s="63"/>
      <c r="L38" s="348"/>
      <c r="M38" s="348"/>
      <c r="N38" s="348"/>
      <c r="O38" s="348"/>
      <c r="P38" s="342"/>
      <c r="Q38" s="348"/>
      <c r="R38" s="342"/>
      <c r="S38" s="348"/>
      <c r="T38" s="348"/>
      <c r="U38" s="348"/>
      <c r="V38" s="348"/>
      <c r="W38" s="348"/>
      <c r="X38" s="348"/>
      <c r="Y38" s="348"/>
      <c r="Z38" s="342" cm="1">
        <f t="array" ref="Z38">$C38*ESUM($E38)</f>
        <v>56</v>
      </c>
      <c r="AA38" s="412"/>
      <c r="AB38" s="412"/>
      <c r="AC38" s="344"/>
      <c r="AD38" s="344"/>
      <c r="AE38" s="344"/>
      <c r="AF38" s="344"/>
      <c r="AG38" s="344"/>
      <c r="AH38" s="344"/>
      <c r="AI38" s="344"/>
      <c r="AJ38" s="344"/>
      <c r="AK38" s="344"/>
      <c r="AL38" s="344"/>
      <c r="AM38" s="344"/>
      <c r="AN38" s="344"/>
      <c r="AO38" s="344"/>
      <c r="AP38" s="344"/>
      <c r="AQ38" s="344"/>
      <c r="AR38" s="344"/>
      <c r="AS38" s="344"/>
      <c r="AT38" s="344"/>
      <c r="AU38" s="344"/>
      <c r="AV38" s="344"/>
      <c r="AW38" s="344"/>
      <c r="AX38" s="344"/>
      <c r="AY38" s="344"/>
      <c r="AZ38" s="344"/>
      <c r="BA38" s="344"/>
      <c r="BB38" s="344"/>
      <c r="BC38" s="344"/>
      <c r="BD38" s="344"/>
      <c r="BE38" s="344"/>
      <c r="BF38" s="344"/>
      <c r="BG38" s="344"/>
      <c r="BH38" s="344"/>
      <c r="BI38" s="344"/>
      <c r="BJ38" s="344"/>
      <c r="BK38" s="344"/>
      <c r="BL38" s="344"/>
      <c r="BM38" s="344"/>
      <c r="BN38" s="344"/>
      <c r="BO38" s="344"/>
      <c r="BP38" s="344"/>
      <c r="BQ38" s="344"/>
      <c r="BR38" s="344"/>
      <c r="BS38" s="344"/>
      <c r="BT38" s="344"/>
      <c r="BU38" s="344"/>
      <c r="BV38" s="344"/>
      <c r="BW38" s="344"/>
      <c r="BX38" s="344"/>
      <c r="BY38" s="344"/>
      <c r="BZ38" s="344"/>
      <c r="CA38" s="344"/>
      <c r="CB38" s="344"/>
      <c r="CC38" s="344"/>
      <c r="CD38" s="344"/>
      <c r="CE38" s="344"/>
      <c r="CF38" s="344"/>
      <c r="CG38" s="344"/>
      <c r="CH38" s="344"/>
      <c r="CI38" s="344"/>
      <c r="CJ38" s="344"/>
      <c r="CK38" s="344"/>
      <c r="CL38" s="344"/>
      <c r="CM38" s="344"/>
      <c r="CN38" s="344"/>
      <c r="CO38" s="344"/>
      <c r="CP38" s="344"/>
      <c r="CQ38" s="344"/>
      <c r="CR38" s="344"/>
      <c r="CS38" s="344"/>
      <c r="CT38" s="344"/>
      <c r="CU38" s="344"/>
      <c r="CV38" s="344"/>
      <c r="CW38" s="344"/>
      <c r="CX38" s="344"/>
      <c r="CY38" s="344"/>
      <c r="CZ38" s="344"/>
      <c r="DA38" s="344"/>
      <c r="DB38" s="344"/>
      <c r="DC38" s="344"/>
      <c r="DD38" s="344"/>
      <c r="DE38" s="344"/>
      <c r="DF38" s="344"/>
      <c r="DG38" s="344"/>
      <c r="DH38" s="344"/>
      <c r="DI38" s="344"/>
      <c r="DJ38" s="344"/>
      <c r="DK38" s="344"/>
      <c r="DL38" s="344"/>
      <c r="DM38" s="344"/>
      <c r="DN38" s="344"/>
      <c r="DO38" s="344"/>
      <c r="DP38" s="344"/>
      <c r="DQ38" s="344"/>
      <c r="DR38" s="344"/>
      <c r="DS38" s="344"/>
      <c r="DT38" s="344"/>
      <c r="DU38" s="344"/>
      <c r="DV38" s="344"/>
      <c r="DW38" s="344"/>
      <c r="DX38" s="344"/>
      <c r="DY38" s="344"/>
      <c r="DZ38" s="344"/>
      <c r="EA38" s="344"/>
      <c r="EB38" s="344"/>
      <c r="EC38" s="344"/>
      <c r="ED38" s="344"/>
      <c r="EE38" s="344"/>
      <c r="EF38" s="344"/>
      <c r="EG38" s="344"/>
      <c r="EH38" s="344"/>
      <c r="EI38" s="344"/>
      <c r="EJ38" s="344"/>
      <c r="EK38" s="344"/>
      <c r="EL38" s="344"/>
      <c r="EM38" s="344"/>
      <c r="EN38" s="344"/>
      <c r="EO38" s="344"/>
      <c r="EP38" s="344"/>
      <c r="EQ38" s="344"/>
      <c r="ER38" s="344"/>
      <c r="ES38" s="344"/>
      <c r="ET38" s="344"/>
      <c r="EU38" s="344"/>
      <c r="EV38" s="344"/>
      <c r="EW38" s="344"/>
      <c r="EX38" s="344"/>
      <c r="EY38" s="344"/>
      <c r="EZ38" s="344"/>
      <c r="FA38" s="344"/>
      <c r="FB38" s="344"/>
      <c r="FC38" s="344"/>
      <c r="FD38" s="344"/>
      <c r="FE38" s="344"/>
      <c r="FF38" s="344"/>
      <c r="FG38" s="344"/>
      <c r="FH38" s="344"/>
    </row>
    <row r="39" spans="1:164" ht="24" customHeight="1">
      <c r="A39" s="340"/>
      <c r="B39" s="289"/>
      <c r="C39" s="348"/>
      <c r="D39" s="343"/>
      <c r="E39" s="291"/>
      <c r="F39" s="348"/>
      <c r="G39" s="348"/>
      <c r="H39" s="348"/>
      <c r="I39" s="348"/>
      <c r="J39" s="348"/>
      <c r="K39" s="63"/>
      <c r="L39" s="348"/>
      <c r="M39" s="348"/>
      <c r="N39" s="348"/>
      <c r="O39" s="348"/>
      <c r="P39" s="342"/>
      <c r="Q39" s="348"/>
      <c r="R39" s="342"/>
      <c r="S39" s="348"/>
      <c r="T39" s="348"/>
      <c r="U39" s="348"/>
      <c r="V39" s="348"/>
      <c r="W39" s="348"/>
      <c r="X39" s="348"/>
      <c r="Y39" s="348"/>
      <c r="Z39" s="348"/>
      <c r="AA39" s="412"/>
      <c r="AB39" s="412"/>
      <c r="AC39" s="344"/>
      <c r="AD39" s="344"/>
      <c r="AE39" s="344"/>
      <c r="AF39" s="344"/>
      <c r="AG39" s="344"/>
      <c r="AH39" s="344"/>
      <c r="AI39" s="344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344"/>
      <c r="BC39" s="344"/>
      <c r="BD39" s="344"/>
      <c r="BE39" s="344"/>
      <c r="BF39" s="344"/>
      <c r="BG39" s="344"/>
      <c r="BH39" s="344"/>
      <c r="BI39" s="344"/>
      <c r="BJ39" s="344"/>
      <c r="BK39" s="344"/>
      <c r="BL39" s="344"/>
      <c r="BM39" s="344"/>
      <c r="BN39" s="344"/>
      <c r="BO39" s="344"/>
      <c r="BP39" s="344"/>
      <c r="BQ39" s="344"/>
      <c r="BR39" s="344"/>
      <c r="BS39" s="344"/>
      <c r="BT39" s="344"/>
      <c r="BU39" s="344"/>
      <c r="BV39" s="344"/>
      <c r="BW39" s="344"/>
      <c r="BX39" s="344"/>
      <c r="BY39" s="344"/>
      <c r="BZ39" s="344"/>
      <c r="CA39" s="344"/>
      <c r="CB39" s="344"/>
      <c r="CC39" s="344"/>
      <c r="CD39" s="344"/>
      <c r="CE39" s="344"/>
      <c r="CF39" s="344"/>
      <c r="CG39" s="344"/>
      <c r="CH39" s="344"/>
      <c r="CI39" s="344"/>
      <c r="CJ39" s="344"/>
      <c r="CK39" s="344"/>
      <c r="CL39" s="344"/>
      <c r="CM39" s="344"/>
      <c r="CN39" s="344"/>
      <c r="CO39" s="344"/>
      <c r="CP39" s="344"/>
      <c r="CQ39" s="344"/>
      <c r="CR39" s="344"/>
      <c r="CS39" s="344"/>
      <c r="CT39" s="344"/>
      <c r="CU39" s="344"/>
      <c r="CV39" s="344"/>
      <c r="CW39" s="344"/>
      <c r="CX39" s="344"/>
      <c r="CY39" s="344"/>
      <c r="CZ39" s="344"/>
      <c r="DA39" s="344"/>
      <c r="DB39" s="344"/>
      <c r="DC39" s="344"/>
      <c r="DD39" s="344"/>
      <c r="DE39" s="344"/>
      <c r="DF39" s="344"/>
      <c r="DG39" s="344"/>
      <c r="DH39" s="344"/>
      <c r="DI39" s="344"/>
      <c r="DJ39" s="344"/>
      <c r="DK39" s="344"/>
      <c r="DL39" s="344"/>
      <c r="DM39" s="344"/>
      <c r="DN39" s="344"/>
      <c r="DO39" s="344"/>
      <c r="DP39" s="344"/>
      <c r="DQ39" s="344"/>
      <c r="DR39" s="344"/>
      <c r="DS39" s="344"/>
      <c r="DT39" s="344"/>
      <c r="DU39" s="344"/>
      <c r="DV39" s="344"/>
      <c r="DW39" s="344"/>
      <c r="DX39" s="344"/>
      <c r="DY39" s="344"/>
      <c r="DZ39" s="344"/>
      <c r="EA39" s="344"/>
      <c r="EB39" s="344"/>
      <c r="EC39" s="344"/>
      <c r="ED39" s="344"/>
      <c r="EE39" s="344"/>
      <c r="EF39" s="344"/>
      <c r="EG39" s="344"/>
      <c r="EH39" s="344"/>
      <c r="EI39" s="344"/>
      <c r="EJ39" s="344"/>
      <c r="EK39" s="344"/>
      <c r="EL39" s="344"/>
      <c r="EM39" s="344"/>
      <c r="EN39" s="344"/>
      <c r="EO39" s="344"/>
      <c r="EP39" s="344"/>
      <c r="EQ39" s="344"/>
      <c r="ER39" s="344"/>
      <c r="ES39" s="344"/>
      <c r="ET39" s="344"/>
      <c r="EU39" s="344"/>
      <c r="EV39" s="344"/>
      <c r="EW39" s="344"/>
      <c r="EX39" s="344"/>
      <c r="EY39" s="344"/>
      <c r="EZ39" s="344"/>
      <c r="FA39" s="344"/>
      <c r="FB39" s="344"/>
      <c r="FC39" s="344"/>
      <c r="FD39" s="344"/>
      <c r="FE39" s="344"/>
      <c r="FF39" s="344"/>
      <c r="FG39" s="344"/>
      <c r="FH39" s="344"/>
    </row>
    <row r="40" spans="1:164" ht="24" customHeight="1">
      <c r="A40" s="361"/>
      <c r="B40" s="289"/>
      <c r="C40" s="369"/>
      <c r="D40" s="364"/>
      <c r="E40" s="291"/>
      <c r="F40" s="412"/>
      <c r="G40" s="412"/>
      <c r="H40" s="412"/>
      <c r="I40" s="412"/>
      <c r="J40" s="412"/>
      <c r="K40" s="411"/>
      <c r="L40" s="412"/>
      <c r="M40" s="412"/>
      <c r="N40" s="412"/>
      <c r="O40" s="412"/>
      <c r="P40" s="410"/>
      <c r="Q40" s="412"/>
      <c r="R40" s="410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365"/>
      <c r="AD40" s="365"/>
      <c r="AE40" s="365"/>
      <c r="AF40" s="365"/>
      <c r="AG40" s="365"/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365"/>
      <c r="AS40" s="365"/>
      <c r="AT40" s="365"/>
      <c r="AU40" s="365"/>
      <c r="AV40" s="365"/>
      <c r="AW40" s="365"/>
      <c r="AX40" s="365"/>
      <c r="AY40" s="365"/>
      <c r="AZ40" s="365"/>
      <c r="BA40" s="365"/>
      <c r="BB40" s="365"/>
      <c r="BC40" s="365"/>
      <c r="BD40" s="365"/>
      <c r="BE40" s="365"/>
      <c r="BF40" s="365"/>
      <c r="BG40" s="365"/>
      <c r="BH40" s="365"/>
      <c r="BI40" s="365"/>
      <c r="BJ40" s="365"/>
      <c r="BK40" s="365"/>
      <c r="BL40" s="365"/>
      <c r="BM40" s="365"/>
      <c r="BN40" s="365"/>
      <c r="BO40" s="365"/>
      <c r="BP40" s="365"/>
      <c r="BQ40" s="365"/>
      <c r="BR40" s="365"/>
      <c r="BS40" s="365"/>
      <c r="BT40" s="365"/>
      <c r="BU40" s="365"/>
      <c r="BV40" s="365"/>
      <c r="BW40" s="365"/>
      <c r="BX40" s="365"/>
      <c r="BY40" s="365"/>
      <c r="BZ40" s="365"/>
      <c r="CA40" s="365"/>
      <c r="CB40" s="365"/>
      <c r="CC40" s="365"/>
      <c r="CD40" s="365"/>
      <c r="CE40" s="365"/>
      <c r="CF40" s="365"/>
      <c r="CG40" s="365"/>
      <c r="CH40" s="365"/>
      <c r="CI40" s="365"/>
      <c r="CJ40" s="365"/>
      <c r="CK40" s="365"/>
      <c r="CL40" s="365"/>
      <c r="CM40" s="365"/>
      <c r="CN40" s="365"/>
      <c r="CO40" s="365"/>
      <c r="CP40" s="365"/>
      <c r="CQ40" s="365"/>
      <c r="CR40" s="365"/>
      <c r="CS40" s="365"/>
      <c r="CT40" s="365"/>
      <c r="CU40" s="365"/>
      <c r="CV40" s="365"/>
      <c r="CW40" s="365"/>
      <c r="CX40" s="365"/>
      <c r="CY40" s="365"/>
      <c r="CZ40" s="365"/>
      <c r="DA40" s="365"/>
      <c r="DB40" s="365"/>
      <c r="DC40" s="365"/>
      <c r="DD40" s="365"/>
      <c r="DE40" s="365"/>
      <c r="DF40" s="365"/>
      <c r="DG40" s="365"/>
      <c r="DH40" s="365"/>
      <c r="DI40" s="365"/>
      <c r="DJ40" s="365"/>
      <c r="DK40" s="365"/>
      <c r="DL40" s="365"/>
      <c r="DM40" s="365"/>
      <c r="DN40" s="365"/>
      <c r="DO40" s="365"/>
      <c r="DP40" s="365"/>
      <c r="DQ40" s="365"/>
      <c r="DR40" s="365"/>
      <c r="DS40" s="365"/>
      <c r="DT40" s="365"/>
      <c r="DU40" s="365"/>
      <c r="DV40" s="365"/>
      <c r="DW40" s="365"/>
      <c r="DX40" s="365"/>
      <c r="DY40" s="365"/>
      <c r="DZ40" s="365"/>
      <c r="EA40" s="365"/>
      <c r="EB40" s="365"/>
      <c r="EC40" s="365"/>
      <c r="ED40" s="365"/>
      <c r="EE40" s="365"/>
      <c r="EF40" s="365"/>
      <c r="EG40" s="365"/>
      <c r="EH40" s="365"/>
      <c r="EI40" s="365"/>
      <c r="EJ40" s="365"/>
      <c r="EK40" s="365"/>
      <c r="EL40" s="365"/>
      <c r="EM40" s="365"/>
      <c r="EN40" s="365"/>
      <c r="EO40" s="365"/>
      <c r="EP40" s="365"/>
      <c r="EQ40" s="365"/>
      <c r="ER40" s="365"/>
      <c r="ES40" s="365"/>
      <c r="ET40" s="365"/>
      <c r="EU40" s="365"/>
      <c r="EV40" s="365"/>
      <c r="EW40" s="365"/>
      <c r="EX40" s="365"/>
      <c r="EY40" s="365"/>
      <c r="EZ40" s="365"/>
      <c r="FA40" s="365"/>
      <c r="FB40" s="365"/>
      <c r="FC40" s="365"/>
      <c r="FD40" s="365"/>
      <c r="FE40" s="365"/>
      <c r="FF40" s="365"/>
      <c r="FG40" s="365"/>
      <c r="FH40" s="365"/>
    </row>
    <row r="41" spans="1:164" ht="24" customHeight="1">
      <c r="A41" s="361"/>
      <c r="B41" s="289"/>
      <c r="C41" s="369"/>
      <c r="D41" s="364"/>
      <c r="E41" s="291"/>
      <c r="F41" s="412"/>
      <c r="G41" s="412"/>
      <c r="H41" s="412"/>
      <c r="I41" s="412"/>
      <c r="J41" s="412"/>
      <c r="K41" s="411"/>
      <c r="L41" s="412"/>
      <c r="M41" s="412"/>
      <c r="N41" s="412"/>
      <c r="O41" s="412"/>
      <c r="P41" s="410"/>
      <c r="Q41" s="412"/>
      <c r="R41" s="410"/>
      <c r="S41" s="412"/>
      <c r="T41" s="412"/>
      <c r="U41" s="412"/>
      <c r="V41" s="412"/>
      <c r="W41" s="412"/>
      <c r="X41" s="412"/>
      <c r="Y41" s="412"/>
      <c r="Z41" s="412"/>
      <c r="AA41" s="412"/>
      <c r="AB41" s="412"/>
      <c r="AC41" s="365"/>
      <c r="AD41" s="365"/>
      <c r="AE41" s="365"/>
      <c r="AF41" s="365"/>
      <c r="AG41" s="365"/>
      <c r="AH41" s="365"/>
      <c r="AI41" s="365"/>
      <c r="AJ41" s="365"/>
      <c r="AK41" s="365"/>
      <c r="AL41" s="365"/>
      <c r="AM41" s="365"/>
      <c r="AN41" s="365"/>
      <c r="AO41" s="365"/>
      <c r="AP41" s="365"/>
      <c r="AQ41" s="365"/>
      <c r="AR41" s="365"/>
      <c r="AS41" s="365"/>
      <c r="AT41" s="365"/>
      <c r="AU41" s="365"/>
      <c r="AV41" s="365"/>
      <c r="AW41" s="365"/>
      <c r="AX41" s="365"/>
      <c r="AY41" s="365"/>
      <c r="AZ41" s="365"/>
      <c r="BA41" s="365"/>
      <c r="BB41" s="365"/>
      <c r="BC41" s="365"/>
      <c r="BD41" s="365"/>
      <c r="BE41" s="365"/>
      <c r="BF41" s="365"/>
      <c r="BG41" s="365"/>
      <c r="BH41" s="365"/>
      <c r="BI41" s="365"/>
      <c r="BJ41" s="365"/>
      <c r="BK41" s="365"/>
      <c r="BL41" s="365"/>
      <c r="BM41" s="365"/>
      <c r="BN41" s="365"/>
      <c r="BO41" s="365"/>
      <c r="BP41" s="365"/>
      <c r="BQ41" s="365"/>
      <c r="BR41" s="365"/>
      <c r="BS41" s="365"/>
      <c r="BT41" s="365"/>
      <c r="BU41" s="365"/>
      <c r="BV41" s="365"/>
      <c r="BW41" s="365"/>
      <c r="BX41" s="365"/>
      <c r="BY41" s="365"/>
      <c r="BZ41" s="365"/>
      <c r="CA41" s="365"/>
      <c r="CB41" s="365"/>
      <c r="CC41" s="365"/>
      <c r="CD41" s="365"/>
      <c r="CE41" s="365"/>
      <c r="CF41" s="365"/>
      <c r="CG41" s="365"/>
      <c r="CH41" s="365"/>
      <c r="CI41" s="365"/>
      <c r="CJ41" s="365"/>
      <c r="CK41" s="365"/>
      <c r="CL41" s="365"/>
      <c r="CM41" s="365"/>
      <c r="CN41" s="365"/>
      <c r="CO41" s="365"/>
      <c r="CP41" s="365"/>
      <c r="CQ41" s="365"/>
      <c r="CR41" s="365"/>
      <c r="CS41" s="365"/>
      <c r="CT41" s="365"/>
      <c r="CU41" s="365"/>
      <c r="CV41" s="365"/>
      <c r="CW41" s="365"/>
      <c r="CX41" s="365"/>
      <c r="CY41" s="365"/>
      <c r="CZ41" s="365"/>
      <c r="DA41" s="365"/>
      <c r="DB41" s="365"/>
      <c r="DC41" s="365"/>
      <c r="DD41" s="365"/>
      <c r="DE41" s="365"/>
      <c r="DF41" s="365"/>
      <c r="DG41" s="365"/>
      <c r="DH41" s="365"/>
      <c r="DI41" s="365"/>
      <c r="DJ41" s="365"/>
      <c r="DK41" s="365"/>
      <c r="DL41" s="365"/>
      <c r="DM41" s="365"/>
      <c r="DN41" s="365"/>
      <c r="DO41" s="365"/>
      <c r="DP41" s="365"/>
      <c r="DQ41" s="365"/>
      <c r="DR41" s="365"/>
      <c r="DS41" s="365"/>
      <c r="DT41" s="365"/>
      <c r="DU41" s="365"/>
      <c r="DV41" s="365"/>
      <c r="DW41" s="365"/>
      <c r="DX41" s="365"/>
      <c r="DY41" s="365"/>
      <c r="DZ41" s="365"/>
      <c r="EA41" s="365"/>
      <c r="EB41" s="365"/>
      <c r="EC41" s="365"/>
      <c r="ED41" s="365"/>
      <c r="EE41" s="365"/>
      <c r="EF41" s="365"/>
      <c r="EG41" s="365"/>
      <c r="EH41" s="365"/>
      <c r="EI41" s="365"/>
      <c r="EJ41" s="365"/>
      <c r="EK41" s="365"/>
      <c r="EL41" s="365"/>
      <c r="EM41" s="365"/>
      <c r="EN41" s="365"/>
      <c r="EO41" s="365"/>
      <c r="EP41" s="365"/>
      <c r="EQ41" s="365"/>
      <c r="ER41" s="365"/>
      <c r="ES41" s="365"/>
      <c r="ET41" s="365"/>
      <c r="EU41" s="365"/>
      <c r="EV41" s="365"/>
      <c r="EW41" s="365"/>
      <c r="EX41" s="365"/>
      <c r="EY41" s="365"/>
      <c r="EZ41" s="365"/>
      <c r="FA41" s="365"/>
      <c r="FB41" s="365"/>
      <c r="FC41" s="365"/>
      <c r="FD41" s="365"/>
      <c r="FE41" s="365"/>
      <c r="FF41" s="365"/>
      <c r="FG41" s="365"/>
      <c r="FH41" s="365"/>
    </row>
    <row r="42" spans="1:164" ht="24" customHeight="1">
      <c r="A42" s="361"/>
      <c r="B42" s="289"/>
      <c r="C42" s="369"/>
      <c r="D42" s="364"/>
      <c r="E42" s="291"/>
      <c r="F42" s="412"/>
      <c r="G42" s="412"/>
      <c r="H42" s="412"/>
      <c r="I42" s="412"/>
      <c r="J42" s="412"/>
      <c r="K42" s="411"/>
      <c r="L42" s="412"/>
      <c r="M42" s="412"/>
      <c r="N42" s="412"/>
      <c r="O42" s="412"/>
      <c r="P42" s="410"/>
      <c r="Q42" s="412"/>
      <c r="R42" s="410"/>
      <c r="S42" s="412"/>
      <c r="T42" s="412"/>
      <c r="U42" s="412"/>
      <c r="V42" s="412"/>
      <c r="W42" s="412"/>
      <c r="X42" s="412"/>
      <c r="Y42" s="412"/>
      <c r="Z42" s="412"/>
      <c r="AA42" s="412"/>
      <c r="AB42" s="412"/>
      <c r="AC42" s="365"/>
      <c r="AD42" s="365"/>
      <c r="AE42" s="365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365"/>
      <c r="AQ42" s="365"/>
      <c r="AR42" s="365"/>
      <c r="AS42" s="365"/>
      <c r="AT42" s="365"/>
      <c r="AU42" s="365"/>
      <c r="AV42" s="365"/>
      <c r="AW42" s="365"/>
      <c r="AX42" s="365"/>
      <c r="AY42" s="365"/>
      <c r="AZ42" s="365"/>
      <c r="BA42" s="365"/>
      <c r="BB42" s="365"/>
      <c r="BC42" s="365"/>
      <c r="BD42" s="365"/>
      <c r="BE42" s="365"/>
      <c r="BF42" s="365"/>
      <c r="BG42" s="365"/>
      <c r="BH42" s="365"/>
      <c r="BI42" s="365"/>
      <c r="BJ42" s="365"/>
      <c r="BK42" s="365"/>
      <c r="BL42" s="365"/>
      <c r="BM42" s="365"/>
      <c r="BN42" s="365"/>
      <c r="BO42" s="365"/>
      <c r="BP42" s="365"/>
      <c r="BQ42" s="365"/>
      <c r="BR42" s="365"/>
      <c r="BS42" s="365"/>
      <c r="BT42" s="365"/>
      <c r="BU42" s="365"/>
      <c r="BV42" s="365"/>
      <c r="BW42" s="365"/>
      <c r="BX42" s="365"/>
      <c r="BY42" s="365"/>
      <c r="BZ42" s="365"/>
      <c r="CA42" s="365"/>
      <c r="CB42" s="365"/>
      <c r="CC42" s="365"/>
      <c r="CD42" s="365"/>
      <c r="CE42" s="365"/>
      <c r="CF42" s="365"/>
      <c r="CG42" s="365"/>
      <c r="CH42" s="365"/>
      <c r="CI42" s="365"/>
      <c r="CJ42" s="365"/>
      <c r="CK42" s="365"/>
      <c r="CL42" s="365"/>
      <c r="CM42" s="365"/>
      <c r="CN42" s="365"/>
      <c r="CO42" s="365"/>
      <c r="CP42" s="365"/>
      <c r="CQ42" s="365"/>
      <c r="CR42" s="365"/>
      <c r="CS42" s="365"/>
      <c r="CT42" s="365"/>
      <c r="CU42" s="365"/>
      <c r="CV42" s="365"/>
      <c r="CW42" s="365"/>
      <c r="CX42" s="365"/>
      <c r="CY42" s="365"/>
      <c r="CZ42" s="365"/>
      <c r="DA42" s="365"/>
      <c r="DB42" s="365"/>
      <c r="DC42" s="365"/>
      <c r="DD42" s="365"/>
      <c r="DE42" s="365"/>
      <c r="DF42" s="365"/>
      <c r="DG42" s="365"/>
      <c r="DH42" s="365"/>
      <c r="DI42" s="365"/>
      <c r="DJ42" s="365"/>
      <c r="DK42" s="365"/>
      <c r="DL42" s="365"/>
      <c r="DM42" s="365"/>
      <c r="DN42" s="365"/>
      <c r="DO42" s="365"/>
      <c r="DP42" s="365"/>
      <c r="DQ42" s="365"/>
      <c r="DR42" s="365"/>
      <c r="DS42" s="365"/>
      <c r="DT42" s="365"/>
      <c r="DU42" s="365"/>
      <c r="DV42" s="365"/>
      <c r="DW42" s="365"/>
      <c r="DX42" s="365"/>
      <c r="DY42" s="365"/>
      <c r="DZ42" s="365"/>
      <c r="EA42" s="365"/>
      <c r="EB42" s="365"/>
      <c r="EC42" s="365"/>
      <c r="ED42" s="365"/>
      <c r="EE42" s="365"/>
      <c r="EF42" s="365"/>
      <c r="EG42" s="365"/>
      <c r="EH42" s="365"/>
      <c r="EI42" s="365"/>
      <c r="EJ42" s="365"/>
      <c r="EK42" s="365"/>
      <c r="EL42" s="365"/>
      <c r="EM42" s="365"/>
      <c r="EN42" s="365"/>
      <c r="EO42" s="365"/>
      <c r="EP42" s="365"/>
      <c r="EQ42" s="365"/>
      <c r="ER42" s="365"/>
      <c r="ES42" s="365"/>
      <c r="ET42" s="365"/>
      <c r="EU42" s="365"/>
      <c r="EV42" s="365"/>
      <c r="EW42" s="365"/>
      <c r="EX42" s="365"/>
      <c r="EY42" s="365"/>
      <c r="EZ42" s="365"/>
      <c r="FA42" s="365"/>
      <c r="FB42" s="365"/>
      <c r="FC42" s="365"/>
      <c r="FD42" s="365"/>
      <c r="FE42" s="365"/>
      <c r="FF42" s="365"/>
      <c r="FG42" s="365"/>
      <c r="FH42" s="365"/>
    </row>
    <row r="43" spans="1:164" ht="24" customHeight="1">
      <c r="A43" s="361"/>
      <c r="B43" s="289"/>
      <c r="C43" s="369"/>
      <c r="D43" s="364"/>
      <c r="E43" s="291"/>
      <c r="F43" s="412"/>
      <c r="G43" s="412"/>
      <c r="H43" s="412"/>
      <c r="I43" s="412"/>
      <c r="J43" s="412"/>
      <c r="K43" s="411"/>
      <c r="L43" s="412"/>
      <c r="M43" s="412"/>
      <c r="N43" s="412"/>
      <c r="O43" s="412"/>
      <c r="P43" s="410"/>
      <c r="Q43" s="412"/>
      <c r="R43" s="410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365"/>
      <c r="AD43" s="365"/>
      <c r="AE43" s="365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5"/>
      <c r="AU43" s="365"/>
      <c r="AV43" s="365"/>
      <c r="AW43" s="365"/>
      <c r="AX43" s="365"/>
      <c r="AY43" s="365"/>
      <c r="AZ43" s="365"/>
      <c r="BA43" s="365"/>
      <c r="BB43" s="365"/>
      <c r="BC43" s="365"/>
      <c r="BD43" s="365"/>
      <c r="BE43" s="365"/>
      <c r="BF43" s="365"/>
      <c r="BG43" s="365"/>
      <c r="BH43" s="365"/>
      <c r="BI43" s="365"/>
      <c r="BJ43" s="365"/>
      <c r="BK43" s="365"/>
      <c r="BL43" s="365"/>
      <c r="BM43" s="365"/>
      <c r="BN43" s="365"/>
      <c r="BO43" s="365"/>
      <c r="BP43" s="365"/>
      <c r="BQ43" s="365"/>
      <c r="BR43" s="365"/>
      <c r="BS43" s="365"/>
      <c r="BT43" s="365"/>
      <c r="BU43" s="365"/>
      <c r="BV43" s="365"/>
      <c r="BW43" s="365"/>
      <c r="BX43" s="365"/>
      <c r="BY43" s="365"/>
      <c r="BZ43" s="365"/>
      <c r="CA43" s="365"/>
      <c r="CB43" s="365"/>
      <c r="CC43" s="365"/>
      <c r="CD43" s="365"/>
      <c r="CE43" s="365"/>
      <c r="CF43" s="365"/>
      <c r="CG43" s="365"/>
      <c r="CH43" s="365"/>
      <c r="CI43" s="365"/>
      <c r="CJ43" s="365"/>
      <c r="CK43" s="365"/>
      <c r="CL43" s="365"/>
      <c r="CM43" s="365"/>
      <c r="CN43" s="365"/>
      <c r="CO43" s="365"/>
      <c r="CP43" s="365"/>
      <c r="CQ43" s="365"/>
      <c r="CR43" s="365"/>
      <c r="CS43" s="365"/>
      <c r="CT43" s="365"/>
      <c r="CU43" s="365"/>
      <c r="CV43" s="365"/>
      <c r="CW43" s="365"/>
      <c r="CX43" s="365"/>
      <c r="CY43" s="365"/>
      <c r="CZ43" s="365"/>
      <c r="DA43" s="365"/>
      <c r="DB43" s="365"/>
      <c r="DC43" s="365"/>
      <c r="DD43" s="365"/>
      <c r="DE43" s="365"/>
      <c r="DF43" s="365"/>
      <c r="DG43" s="365"/>
      <c r="DH43" s="365"/>
      <c r="DI43" s="365"/>
      <c r="DJ43" s="365"/>
      <c r="DK43" s="365"/>
      <c r="DL43" s="365"/>
      <c r="DM43" s="365"/>
      <c r="DN43" s="365"/>
      <c r="DO43" s="365"/>
      <c r="DP43" s="365"/>
      <c r="DQ43" s="365"/>
      <c r="DR43" s="365"/>
      <c r="DS43" s="365"/>
      <c r="DT43" s="365"/>
      <c r="DU43" s="365"/>
      <c r="DV43" s="365"/>
      <c r="DW43" s="365"/>
      <c r="DX43" s="365"/>
      <c r="DY43" s="365"/>
      <c r="DZ43" s="365"/>
      <c r="EA43" s="365"/>
      <c r="EB43" s="365"/>
      <c r="EC43" s="365"/>
      <c r="ED43" s="365"/>
      <c r="EE43" s="365"/>
      <c r="EF43" s="365"/>
      <c r="EG43" s="365"/>
      <c r="EH43" s="365"/>
      <c r="EI43" s="365"/>
      <c r="EJ43" s="365"/>
      <c r="EK43" s="365"/>
      <c r="EL43" s="365"/>
      <c r="EM43" s="365"/>
      <c r="EN43" s="365"/>
      <c r="EO43" s="365"/>
      <c r="EP43" s="365"/>
      <c r="EQ43" s="365"/>
      <c r="ER43" s="365"/>
      <c r="ES43" s="365"/>
      <c r="ET43" s="365"/>
      <c r="EU43" s="365"/>
      <c r="EV43" s="365"/>
      <c r="EW43" s="365"/>
      <c r="EX43" s="365"/>
      <c r="EY43" s="365"/>
      <c r="EZ43" s="365"/>
      <c r="FA43" s="365"/>
      <c r="FB43" s="365"/>
      <c r="FC43" s="365"/>
      <c r="FD43" s="365"/>
      <c r="FE43" s="365"/>
      <c r="FF43" s="365"/>
      <c r="FG43" s="365"/>
      <c r="FH43" s="365"/>
    </row>
    <row r="44" spans="1:164" ht="24" customHeight="1">
      <c r="A44" s="361"/>
      <c r="B44" s="289"/>
      <c r="C44" s="369"/>
      <c r="D44" s="364"/>
      <c r="E44" s="291"/>
      <c r="F44" s="412"/>
      <c r="G44" s="412"/>
      <c r="H44" s="412"/>
      <c r="I44" s="412"/>
      <c r="J44" s="412"/>
      <c r="K44" s="411"/>
      <c r="L44" s="412"/>
      <c r="M44" s="412"/>
      <c r="N44" s="412"/>
      <c r="O44" s="412"/>
      <c r="P44" s="410"/>
      <c r="Q44" s="412"/>
      <c r="R44" s="410"/>
      <c r="S44" s="412"/>
      <c r="T44" s="412"/>
      <c r="U44" s="412"/>
      <c r="V44" s="412"/>
      <c r="W44" s="412"/>
      <c r="X44" s="412"/>
      <c r="Y44" s="412"/>
      <c r="Z44" s="412"/>
      <c r="AA44" s="412"/>
      <c r="AB44" s="412"/>
      <c r="AC44" s="365"/>
      <c r="AD44" s="365"/>
      <c r="AE44" s="365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65"/>
      <c r="AS44" s="365"/>
      <c r="AT44" s="365"/>
      <c r="AU44" s="365"/>
      <c r="AV44" s="365"/>
      <c r="AW44" s="365"/>
      <c r="AX44" s="365"/>
      <c r="AY44" s="365"/>
      <c r="AZ44" s="365"/>
      <c r="BA44" s="365"/>
      <c r="BB44" s="365"/>
      <c r="BC44" s="365"/>
      <c r="BD44" s="365"/>
      <c r="BE44" s="365"/>
      <c r="BF44" s="365"/>
      <c r="BG44" s="365"/>
      <c r="BH44" s="365"/>
      <c r="BI44" s="365"/>
      <c r="BJ44" s="365"/>
      <c r="BK44" s="365"/>
      <c r="BL44" s="365"/>
      <c r="BM44" s="365"/>
      <c r="BN44" s="365"/>
      <c r="BO44" s="365"/>
      <c r="BP44" s="365"/>
      <c r="BQ44" s="365"/>
      <c r="BR44" s="365"/>
      <c r="BS44" s="365"/>
      <c r="BT44" s="365"/>
      <c r="BU44" s="365"/>
      <c r="BV44" s="365"/>
      <c r="BW44" s="365"/>
      <c r="BX44" s="365"/>
      <c r="BY44" s="365"/>
      <c r="BZ44" s="365"/>
      <c r="CA44" s="365"/>
      <c r="CB44" s="365"/>
      <c r="CC44" s="365"/>
      <c r="CD44" s="365"/>
      <c r="CE44" s="365"/>
      <c r="CF44" s="365"/>
      <c r="CG44" s="365"/>
      <c r="CH44" s="365"/>
      <c r="CI44" s="365"/>
      <c r="CJ44" s="365"/>
      <c r="CK44" s="365"/>
      <c r="CL44" s="365"/>
      <c r="CM44" s="365"/>
      <c r="CN44" s="365"/>
      <c r="CO44" s="365"/>
      <c r="CP44" s="365"/>
      <c r="CQ44" s="365"/>
      <c r="CR44" s="365"/>
      <c r="CS44" s="365"/>
      <c r="CT44" s="365"/>
      <c r="CU44" s="365"/>
      <c r="CV44" s="365"/>
      <c r="CW44" s="365"/>
      <c r="CX44" s="365"/>
      <c r="CY44" s="365"/>
      <c r="CZ44" s="365"/>
      <c r="DA44" s="365"/>
      <c r="DB44" s="365"/>
      <c r="DC44" s="365"/>
      <c r="DD44" s="365"/>
      <c r="DE44" s="365"/>
      <c r="DF44" s="365"/>
      <c r="DG44" s="365"/>
      <c r="DH44" s="365"/>
      <c r="DI44" s="365"/>
      <c r="DJ44" s="365"/>
      <c r="DK44" s="365"/>
      <c r="DL44" s="365"/>
      <c r="DM44" s="365"/>
      <c r="DN44" s="365"/>
      <c r="DO44" s="365"/>
      <c r="DP44" s="365"/>
      <c r="DQ44" s="365"/>
      <c r="DR44" s="365"/>
      <c r="DS44" s="365"/>
      <c r="DT44" s="365"/>
      <c r="DU44" s="365"/>
      <c r="DV44" s="365"/>
      <c r="DW44" s="365"/>
      <c r="DX44" s="365"/>
      <c r="DY44" s="365"/>
      <c r="DZ44" s="365"/>
      <c r="EA44" s="365"/>
      <c r="EB44" s="365"/>
      <c r="EC44" s="365"/>
      <c r="ED44" s="365"/>
      <c r="EE44" s="365"/>
      <c r="EF44" s="365"/>
      <c r="EG44" s="365"/>
      <c r="EH44" s="365"/>
      <c r="EI44" s="365"/>
      <c r="EJ44" s="365"/>
      <c r="EK44" s="365"/>
      <c r="EL44" s="365"/>
      <c r="EM44" s="365"/>
      <c r="EN44" s="365"/>
      <c r="EO44" s="365"/>
      <c r="EP44" s="365"/>
      <c r="EQ44" s="365"/>
      <c r="ER44" s="365"/>
      <c r="ES44" s="365"/>
      <c r="ET44" s="365"/>
      <c r="EU44" s="365"/>
      <c r="EV44" s="365"/>
      <c r="EW44" s="365"/>
      <c r="EX44" s="365"/>
      <c r="EY44" s="365"/>
      <c r="EZ44" s="365"/>
      <c r="FA44" s="365"/>
      <c r="FB44" s="365"/>
      <c r="FC44" s="365"/>
      <c r="FD44" s="365"/>
      <c r="FE44" s="365"/>
      <c r="FF44" s="365"/>
      <c r="FG44" s="365"/>
      <c r="FH44" s="365"/>
    </row>
    <row r="45" spans="1:164" ht="24" customHeight="1">
      <c r="A45" s="340"/>
      <c r="B45" s="289"/>
      <c r="C45" s="348"/>
      <c r="D45" s="343"/>
      <c r="E45" s="291"/>
      <c r="F45" s="412"/>
      <c r="G45" s="412"/>
      <c r="H45" s="412"/>
      <c r="I45" s="412"/>
      <c r="J45" s="412"/>
      <c r="K45" s="411"/>
      <c r="L45" s="412"/>
      <c r="M45" s="412"/>
      <c r="N45" s="412"/>
      <c r="O45" s="412"/>
      <c r="P45" s="410"/>
      <c r="Q45" s="412"/>
      <c r="R45" s="410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344"/>
      <c r="AD45" s="344"/>
      <c r="AE45" s="344"/>
      <c r="AF45" s="344"/>
      <c r="AG45" s="344"/>
      <c r="AH45" s="344"/>
      <c r="AI45" s="344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  <c r="BQ45" s="344"/>
      <c r="BR45" s="344"/>
      <c r="BS45" s="344"/>
      <c r="BT45" s="344"/>
      <c r="BU45" s="344"/>
      <c r="BV45" s="344"/>
      <c r="BW45" s="344"/>
      <c r="BX45" s="344"/>
      <c r="BY45" s="344"/>
      <c r="BZ45" s="344"/>
      <c r="CA45" s="344"/>
      <c r="CB45" s="344"/>
      <c r="CC45" s="344"/>
      <c r="CD45" s="344"/>
      <c r="CE45" s="344"/>
      <c r="CF45" s="344"/>
      <c r="CG45" s="344"/>
      <c r="CH45" s="344"/>
      <c r="CI45" s="344"/>
      <c r="CJ45" s="344"/>
      <c r="CK45" s="344"/>
      <c r="CL45" s="344"/>
      <c r="CM45" s="344"/>
      <c r="CN45" s="344"/>
      <c r="CO45" s="344"/>
      <c r="CP45" s="344"/>
      <c r="CQ45" s="344"/>
      <c r="CR45" s="344"/>
      <c r="CS45" s="344"/>
      <c r="CT45" s="344"/>
      <c r="CU45" s="344"/>
      <c r="CV45" s="344"/>
      <c r="CW45" s="344"/>
      <c r="CX45" s="344"/>
      <c r="CY45" s="344"/>
      <c r="CZ45" s="344"/>
      <c r="DA45" s="344"/>
      <c r="DB45" s="344"/>
      <c r="DC45" s="344"/>
      <c r="DD45" s="344"/>
      <c r="DE45" s="344"/>
      <c r="DF45" s="344"/>
      <c r="DG45" s="344"/>
      <c r="DH45" s="344"/>
      <c r="DI45" s="344"/>
      <c r="DJ45" s="344"/>
      <c r="DK45" s="344"/>
      <c r="DL45" s="344"/>
      <c r="DM45" s="344"/>
      <c r="DN45" s="344"/>
      <c r="DO45" s="344"/>
      <c r="DP45" s="344"/>
      <c r="DQ45" s="344"/>
      <c r="DR45" s="344"/>
      <c r="DS45" s="344"/>
      <c r="DT45" s="344"/>
      <c r="DU45" s="344"/>
      <c r="DV45" s="344"/>
      <c r="DW45" s="344"/>
      <c r="DX45" s="344"/>
      <c r="DY45" s="344"/>
      <c r="DZ45" s="344"/>
      <c r="EA45" s="344"/>
      <c r="EB45" s="344"/>
      <c r="EC45" s="344"/>
      <c r="ED45" s="344"/>
      <c r="EE45" s="344"/>
      <c r="EF45" s="344"/>
      <c r="EG45" s="344"/>
      <c r="EH45" s="344"/>
      <c r="EI45" s="344"/>
      <c r="EJ45" s="344"/>
      <c r="EK45" s="344"/>
      <c r="EL45" s="344"/>
      <c r="EM45" s="344"/>
      <c r="EN45" s="344"/>
      <c r="EO45" s="344"/>
      <c r="EP45" s="344"/>
      <c r="EQ45" s="344"/>
      <c r="ER45" s="344"/>
      <c r="ES45" s="344"/>
      <c r="ET45" s="344"/>
      <c r="EU45" s="344"/>
      <c r="EV45" s="344"/>
      <c r="EW45" s="344"/>
      <c r="EX45" s="344"/>
      <c r="EY45" s="344"/>
      <c r="EZ45" s="344"/>
      <c r="FA45" s="344"/>
      <c r="FB45" s="344"/>
      <c r="FC45" s="344"/>
      <c r="FD45" s="344"/>
      <c r="FE45" s="344"/>
      <c r="FF45" s="344"/>
      <c r="FG45" s="344"/>
      <c r="FH45" s="344"/>
    </row>
    <row r="46" spans="1:164" ht="24" customHeight="1">
      <c r="A46" s="340"/>
      <c r="B46" s="289"/>
      <c r="C46" s="348"/>
      <c r="D46" s="343"/>
      <c r="E46" s="291"/>
      <c r="F46" s="412"/>
      <c r="G46" s="412"/>
      <c r="H46" s="412"/>
      <c r="I46" s="412"/>
      <c r="J46" s="412"/>
      <c r="K46" s="411"/>
      <c r="L46" s="412"/>
      <c r="M46" s="412"/>
      <c r="N46" s="412"/>
      <c r="O46" s="412"/>
      <c r="P46" s="410"/>
      <c r="Q46" s="412"/>
      <c r="R46" s="412"/>
      <c r="S46" s="412"/>
      <c r="T46" s="412"/>
      <c r="U46" s="412"/>
      <c r="V46" s="412"/>
      <c r="W46" s="412"/>
      <c r="X46" s="412"/>
      <c r="Y46" s="412"/>
      <c r="Z46" s="412"/>
      <c r="AA46" s="412"/>
      <c r="AB46" s="412"/>
      <c r="AC46" s="344"/>
      <c r="AD46" s="344"/>
      <c r="AE46" s="344"/>
      <c r="AF46" s="344"/>
      <c r="AG46" s="344"/>
      <c r="AH46" s="344"/>
      <c r="AI46" s="344"/>
      <c r="AJ46" s="344"/>
      <c r="AK46" s="344"/>
      <c r="AL46" s="344"/>
      <c r="AM46" s="344"/>
      <c r="AN46" s="344"/>
      <c r="AO46" s="344"/>
      <c r="AP46" s="344"/>
      <c r="AQ46" s="344"/>
      <c r="AR46" s="344"/>
      <c r="AS46" s="344"/>
      <c r="AT46" s="344"/>
      <c r="AU46" s="344"/>
      <c r="AV46" s="344"/>
      <c r="AW46" s="344"/>
      <c r="AX46" s="344"/>
      <c r="AY46" s="344"/>
      <c r="AZ46" s="344"/>
      <c r="BA46" s="344"/>
      <c r="BB46" s="344"/>
      <c r="BC46" s="344"/>
      <c r="BD46" s="344"/>
      <c r="BE46" s="344"/>
      <c r="BF46" s="344"/>
      <c r="BG46" s="344"/>
      <c r="BH46" s="344"/>
      <c r="BI46" s="344"/>
      <c r="BJ46" s="344"/>
      <c r="BK46" s="344"/>
      <c r="BL46" s="344"/>
      <c r="BM46" s="344"/>
      <c r="BN46" s="344"/>
      <c r="BO46" s="344"/>
      <c r="BP46" s="344"/>
      <c r="BQ46" s="344"/>
      <c r="BR46" s="344"/>
      <c r="BS46" s="344"/>
      <c r="BT46" s="344"/>
      <c r="BU46" s="344"/>
      <c r="BV46" s="344"/>
      <c r="BW46" s="344"/>
      <c r="BX46" s="344"/>
      <c r="BY46" s="344"/>
      <c r="BZ46" s="344"/>
      <c r="CA46" s="344"/>
      <c r="CB46" s="344"/>
      <c r="CC46" s="344"/>
      <c r="CD46" s="344"/>
      <c r="CE46" s="344"/>
      <c r="CF46" s="344"/>
      <c r="CG46" s="344"/>
      <c r="CH46" s="344"/>
      <c r="CI46" s="344"/>
      <c r="CJ46" s="344"/>
      <c r="CK46" s="344"/>
      <c r="CL46" s="344"/>
      <c r="CM46" s="344"/>
      <c r="CN46" s="344"/>
      <c r="CO46" s="344"/>
      <c r="CP46" s="344"/>
      <c r="CQ46" s="344"/>
      <c r="CR46" s="344"/>
      <c r="CS46" s="344"/>
      <c r="CT46" s="344"/>
      <c r="CU46" s="344"/>
      <c r="CV46" s="344"/>
      <c r="CW46" s="344"/>
      <c r="CX46" s="344"/>
      <c r="CY46" s="344"/>
      <c r="CZ46" s="344"/>
      <c r="DA46" s="344"/>
      <c r="DB46" s="344"/>
      <c r="DC46" s="344"/>
      <c r="DD46" s="344"/>
      <c r="DE46" s="344"/>
      <c r="DF46" s="344"/>
      <c r="DG46" s="344"/>
      <c r="DH46" s="344"/>
      <c r="DI46" s="344"/>
      <c r="DJ46" s="344"/>
      <c r="DK46" s="344"/>
      <c r="DL46" s="344"/>
      <c r="DM46" s="344"/>
      <c r="DN46" s="344"/>
      <c r="DO46" s="344"/>
      <c r="DP46" s="344"/>
      <c r="DQ46" s="344"/>
      <c r="DR46" s="344"/>
      <c r="DS46" s="344"/>
      <c r="DT46" s="344"/>
      <c r="DU46" s="344"/>
      <c r="DV46" s="344"/>
      <c r="DW46" s="344"/>
      <c r="DX46" s="344"/>
      <c r="DY46" s="344"/>
      <c r="DZ46" s="344"/>
      <c r="EA46" s="344"/>
      <c r="EB46" s="344"/>
      <c r="EC46" s="344"/>
      <c r="ED46" s="344"/>
      <c r="EE46" s="344"/>
      <c r="EF46" s="344"/>
      <c r="EG46" s="344"/>
      <c r="EH46" s="344"/>
      <c r="EI46" s="344"/>
      <c r="EJ46" s="344"/>
      <c r="EK46" s="344"/>
      <c r="EL46" s="344"/>
      <c r="EM46" s="344"/>
      <c r="EN46" s="344"/>
      <c r="EO46" s="344"/>
      <c r="EP46" s="344"/>
      <c r="EQ46" s="344"/>
      <c r="ER46" s="344"/>
      <c r="ES46" s="344"/>
      <c r="ET46" s="344"/>
      <c r="EU46" s="344"/>
      <c r="EV46" s="344"/>
      <c r="EW46" s="344"/>
      <c r="EX46" s="344"/>
      <c r="EY46" s="344"/>
      <c r="EZ46" s="344"/>
      <c r="FA46" s="344"/>
      <c r="FB46" s="344"/>
      <c r="FC46" s="344"/>
      <c r="FD46" s="344"/>
      <c r="FE46" s="344"/>
      <c r="FF46" s="344"/>
      <c r="FG46" s="344"/>
      <c r="FH46" s="344"/>
    </row>
    <row r="47" spans="1:164" ht="24" customHeight="1">
      <c r="A47" s="340"/>
      <c r="B47" s="289"/>
      <c r="C47" s="348"/>
      <c r="D47" s="343"/>
      <c r="E47" s="291"/>
      <c r="F47" s="412"/>
      <c r="G47" s="412"/>
      <c r="H47" s="412"/>
      <c r="I47" s="412"/>
      <c r="J47" s="412"/>
      <c r="K47" s="411"/>
      <c r="L47" s="412"/>
      <c r="M47" s="412"/>
      <c r="N47" s="412"/>
      <c r="O47" s="412"/>
      <c r="P47" s="410"/>
      <c r="Q47" s="412"/>
      <c r="R47" s="412"/>
      <c r="S47" s="412"/>
      <c r="T47" s="412"/>
      <c r="U47" s="412"/>
      <c r="V47" s="412"/>
      <c r="W47" s="412"/>
      <c r="X47" s="412"/>
      <c r="Y47" s="412"/>
      <c r="Z47" s="412"/>
      <c r="AA47" s="412"/>
      <c r="AB47" s="412"/>
      <c r="AC47" s="344"/>
      <c r="AD47" s="344"/>
      <c r="AE47" s="344"/>
      <c r="AF47" s="344"/>
      <c r="AG47" s="344"/>
      <c r="AH47" s="344"/>
      <c r="AI47" s="344"/>
      <c r="AJ47" s="344"/>
      <c r="AK47" s="344"/>
      <c r="AL47" s="344"/>
      <c r="AM47" s="344"/>
      <c r="AN47" s="344"/>
      <c r="AO47" s="344"/>
      <c r="AP47" s="344"/>
      <c r="AQ47" s="344"/>
      <c r="AR47" s="344"/>
      <c r="AS47" s="344"/>
      <c r="AT47" s="344"/>
      <c r="AU47" s="344"/>
      <c r="AV47" s="344"/>
      <c r="AW47" s="344"/>
      <c r="AX47" s="344"/>
      <c r="AY47" s="344"/>
      <c r="AZ47" s="344"/>
      <c r="BA47" s="344"/>
      <c r="BB47" s="344"/>
      <c r="BC47" s="344"/>
      <c r="BD47" s="344"/>
      <c r="BE47" s="344"/>
      <c r="BF47" s="344"/>
      <c r="BG47" s="344"/>
      <c r="BH47" s="344"/>
      <c r="BI47" s="344"/>
      <c r="BJ47" s="344"/>
      <c r="BK47" s="344"/>
      <c r="BL47" s="344"/>
      <c r="BM47" s="344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4"/>
      <c r="BY47" s="344"/>
      <c r="BZ47" s="344"/>
      <c r="CA47" s="344"/>
      <c r="CB47" s="344"/>
      <c r="CC47" s="344"/>
      <c r="CD47" s="344"/>
      <c r="CE47" s="344"/>
      <c r="CF47" s="344"/>
      <c r="CG47" s="344"/>
      <c r="CH47" s="344"/>
      <c r="CI47" s="344"/>
      <c r="CJ47" s="344"/>
      <c r="CK47" s="344"/>
      <c r="CL47" s="344"/>
      <c r="CM47" s="344"/>
      <c r="CN47" s="344"/>
      <c r="CO47" s="344"/>
      <c r="CP47" s="344"/>
      <c r="CQ47" s="344"/>
      <c r="CR47" s="344"/>
      <c r="CS47" s="344"/>
      <c r="CT47" s="344"/>
      <c r="CU47" s="344"/>
      <c r="CV47" s="344"/>
      <c r="CW47" s="344"/>
      <c r="CX47" s="344"/>
      <c r="CY47" s="344"/>
      <c r="CZ47" s="344"/>
      <c r="DA47" s="344"/>
      <c r="DB47" s="344"/>
      <c r="DC47" s="344"/>
      <c r="DD47" s="344"/>
      <c r="DE47" s="344"/>
      <c r="DF47" s="344"/>
      <c r="DG47" s="344"/>
      <c r="DH47" s="344"/>
      <c r="DI47" s="344"/>
      <c r="DJ47" s="344"/>
      <c r="DK47" s="344"/>
      <c r="DL47" s="344"/>
      <c r="DM47" s="344"/>
      <c r="DN47" s="344"/>
      <c r="DO47" s="344"/>
      <c r="DP47" s="344"/>
      <c r="DQ47" s="344"/>
      <c r="DR47" s="344"/>
      <c r="DS47" s="344"/>
      <c r="DT47" s="344"/>
      <c r="DU47" s="344"/>
      <c r="DV47" s="344"/>
      <c r="DW47" s="344"/>
      <c r="DX47" s="344"/>
      <c r="DY47" s="344"/>
      <c r="DZ47" s="344"/>
      <c r="EA47" s="344"/>
      <c r="EB47" s="344"/>
      <c r="EC47" s="344"/>
      <c r="ED47" s="344"/>
      <c r="EE47" s="344"/>
      <c r="EF47" s="344"/>
      <c r="EG47" s="344"/>
      <c r="EH47" s="344"/>
      <c r="EI47" s="344"/>
      <c r="EJ47" s="344"/>
      <c r="EK47" s="344"/>
      <c r="EL47" s="344"/>
      <c r="EM47" s="344"/>
      <c r="EN47" s="344"/>
      <c r="EO47" s="344"/>
      <c r="EP47" s="344"/>
      <c r="EQ47" s="344"/>
      <c r="ER47" s="344"/>
      <c r="ES47" s="344"/>
      <c r="ET47" s="344"/>
      <c r="EU47" s="344"/>
      <c r="EV47" s="344"/>
      <c r="EW47" s="344"/>
      <c r="EX47" s="344"/>
      <c r="EY47" s="344"/>
      <c r="EZ47" s="344"/>
      <c r="FA47" s="344"/>
      <c r="FB47" s="344"/>
      <c r="FC47" s="344"/>
      <c r="FD47" s="344"/>
      <c r="FE47" s="344"/>
      <c r="FF47" s="344"/>
      <c r="FG47" s="344"/>
      <c r="FH47" s="344"/>
    </row>
    <row r="48" spans="1:164" ht="24" customHeight="1">
      <c r="A48" s="340"/>
      <c r="B48" s="289"/>
      <c r="C48" s="348"/>
      <c r="D48" s="343"/>
      <c r="E48" s="291"/>
      <c r="F48" s="412"/>
      <c r="G48" s="412"/>
      <c r="H48" s="412"/>
      <c r="I48" s="412"/>
      <c r="J48" s="412"/>
      <c r="K48" s="411"/>
      <c r="L48" s="412"/>
      <c r="M48" s="412"/>
      <c r="N48" s="412"/>
      <c r="O48" s="412"/>
      <c r="P48" s="410"/>
      <c r="Q48" s="412"/>
      <c r="R48" s="412"/>
      <c r="S48" s="412"/>
      <c r="T48" s="412"/>
      <c r="U48" s="412"/>
      <c r="V48" s="412"/>
      <c r="W48" s="412"/>
      <c r="X48" s="412"/>
      <c r="Y48" s="412"/>
      <c r="Z48" s="412"/>
      <c r="AA48" s="412"/>
      <c r="AB48" s="412"/>
      <c r="AC48" s="344"/>
      <c r="AD48" s="344"/>
      <c r="AE48" s="344"/>
      <c r="AF48" s="344"/>
      <c r="AG48" s="344"/>
      <c r="AH48" s="344"/>
      <c r="AI48" s="344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44"/>
      <c r="BT48" s="344"/>
      <c r="BU48" s="344"/>
      <c r="BV48" s="344"/>
      <c r="BW48" s="344"/>
      <c r="BX48" s="344"/>
      <c r="BY48" s="344"/>
      <c r="BZ48" s="344"/>
      <c r="CA48" s="344"/>
      <c r="CB48" s="344"/>
      <c r="CC48" s="344"/>
      <c r="CD48" s="344"/>
      <c r="CE48" s="344"/>
      <c r="CF48" s="344"/>
      <c r="CG48" s="344"/>
      <c r="CH48" s="344"/>
      <c r="CI48" s="344"/>
      <c r="CJ48" s="344"/>
      <c r="CK48" s="344"/>
      <c r="CL48" s="344"/>
      <c r="CM48" s="344"/>
      <c r="CN48" s="344"/>
      <c r="CO48" s="344"/>
      <c r="CP48" s="344"/>
      <c r="CQ48" s="344"/>
      <c r="CR48" s="344"/>
      <c r="CS48" s="344"/>
      <c r="CT48" s="344"/>
      <c r="CU48" s="344"/>
      <c r="CV48" s="344"/>
      <c r="CW48" s="344"/>
      <c r="CX48" s="344"/>
      <c r="CY48" s="344"/>
      <c r="CZ48" s="344"/>
      <c r="DA48" s="344"/>
      <c r="DB48" s="344"/>
      <c r="DC48" s="344"/>
      <c r="DD48" s="344"/>
      <c r="DE48" s="344"/>
      <c r="DF48" s="344"/>
      <c r="DG48" s="344"/>
      <c r="DH48" s="344"/>
      <c r="DI48" s="344"/>
      <c r="DJ48" s="344"/>
      <c r="DK48" s="344"/>
      <c r="DL48" s="344"/>
      <c r="DM48" s="344"/>
      <c r="DN48" s="344"/>
      <c r="DO48" s="344"/>
      <c r="DP48" s="344"/>
      <c r="DQ48" s="344"/>
      <c r="DR48" s="344"/>
      <c r="DS48" s="344"/>
      <c r="DT48" s="344"/>
      <c r="DU48" s="344"/>
      <c r="DV48" s="344"/>
      <c r="DW48" s="344"/>
      <c r="DX48" s="344"/>
      <c r="DY48" s="344"/>
      <c r="DZ48" s="344"/>
      <c r="EA48" s="344"/>
      <c r="EB48" s="344"/>
      <c r="EC48" s="344"/>
      <c r="ED48" s="344"/>
      <c r="EE48" s="344"/>
      <c r="EF48" s="344"/>
      <c r="EG48" s="344"/>
      <c r="EH48" s="344"/>
      <c r="EI48" s="344"/>
      <c r="EJ48" s="344"/>
      <c r="EK48" s="344"/>
      <c r="EL48" s="344"/>
      <c r="EM48" s="344"/>
      <c r="EN48" s="344"/>
      <c r="EO48" s="344"/>
      <c r="EP48" s="344"/>
      <c r="EQ48" s="344"/>
      <c r="ER48" s="344"/>
      <c r="ES48" s="344"/>
      <c r="ET48" s="344"/>
      <c r="EU48" s="344"/>
      <c r="EV48" s="344"/>
      <c r="EW48" s="344"/>
      <c r="EX48" s="344"/>
      <c r="EY48" s="344"/>
      <c r="EZ48" s="344"/>
      <c r="FA48" s="344"/>
      <c r="FB48" s="344"/>
      <c r="FC48" s="344"/>
      <c r="FD48" s="344"/>
      <c r="FE48" s="344"/>
      <c r="FF48" s="344"/>
      <c r="FG48" s="344"/>
      <c r="FH48" s="344"/>
    </row>
    <row r="49" spans="1:164" ht="24" customHeight="1">
      <c r="A49" s="340"/>
      <c r="B49" s="289"/>
      <c r="C49" s="348"/>
      <c r="D49" s="343"/>
      <c r="E49" s="291"/>
      <c r="F49" s="412"/>
      <c r="G49" s="412"/>
      <c r="H49" s="412"/>
      <c r="I49" s="412"/>
      <c r="J49" s="412"/>
      <c r="K49" s="411"/>
      <c r="L49" s="412"/>
      <c r="M49" s="412"/>
      <c r="N49" s="412"/>
      <c r="O49" s="412"/>
      <c r="P49" s="410"/>
      <c r="Q49" s="412"/>
      <c r="R49" s="412"/>
      <c r="S49" s="412"/>
      <c r="T49" s="412"/>
      <c r="U49" s="412"/>
      <c r="V49" s="412"/>
      <c r="W49" s="412"/>
      <c r="X49" s="412"/>
      <c r="Y49" s="412"/>
      <c r="Z49" s="412"/>
      <c r="AA49" s="412"/>
      <c r="AB49" s="412"/>
      <c r="AC49" s="344"/>
      <c r="AD49" s="344"/>
      <c r="AE49" s="344"/>
      <c r="AF49" s="344"/>
      <c r="AG49" s="344"/>
      <c r="AH49" s="344"/>
      <c r="AI49" s="344"/>
      <c r="AJ49" s="344"/>
      <c r="AK49" s="344"/>
      <c r="AL49" s="344"/>
      <c r="AM49" s="344"/>
      <c r="AN49" s="344"/>
      <c r="AO49" s="344"/>
      <c r="AP49" s="344"/>
      <c r="AQ49" s="344"/>
      <c r="AR49" s="344"/>
      <c r="AS49" s="344"/>
      <c r="AT49" s="344"/>
      <c r="AU49" s="344"/>
      <c r="AV49" s="344"/>
      <c r="AW49" s="344"/>
      <c r="AX49" s="344"/>
      <c r="AY49" s="344"/>
      <c r="AZ49" s="344"/>
      <c r="BA49" s="344"/>
      <c r="BB49" s="344"/>
      <c r="BC49" s="344"/>
      <c r="BD49" s="344"/>
      <c r="BE49" s="344"/>
      <c r="BF49" s="344"/>
      <c r="BG49" s="344"/>
      <c r="BH49" s="344"/>
      <c r="BI49" s="344"/>
      <c r="BJ49" s="344"/>
      <c r="BK49" s="344"/>
      <c r="BL49" s="344"/>
      <c r="BM49" s="344"/>
      <c r="BN49" s="344"/>
      <c r="BO49" s="344"/>
      <c r="BP49" s="344"/>
      <c r="BQ49" s="344"/>
      <c r="BR49" s="344"/>
      <c r="BS49" s="344"/>
      <c r="BT49" s="344"/>
      <c r="BU49" s="344"/>
      <c r="BV49" s="344"/>
      <c r="BW49" s="344"/>
      <c r="BX49" s="344"/>
      <c r="BY49" s="344"/>
      <c r="BZ49" s="344"/>
      <c r="CA49" s="344"/>
      <c r="CB49" s="344"/>
      <c r="CC49" s="344"/>
      <c r="CD49" s="344"/>
      <c r="CE49" s="344"/>
      <c r="CF49" s="344"/>
      <c r="CG49" s="344"/>
      <c r="CH49" s="344"/>
      <c r="CI49" s="344"/>
      <c r="CJ49" s="344"/>
      <c r="CK49" s="344"/>
      <c r="CL49" s="344"/>
      <c r="CM49" s="344"/>
      <c r="CN49" s="344"/>
      <c r="CO49" s="344"/>
      <c r="CP49" s="344"/>
      <c r="CQ49" s="344"/>
      <c r="CR49" s="344"/>
      <c r="CS49" s="344"/>
      <c r="CT49" s="344"/>
      <c r="CU49" s="344"/>
      <c r="CV49" s="344"/>
      <c r="CW49" s="344"/>
      <c r="CX49" s="344"/>
      <c r="CY49" s="344"/>
      <c r="CZ49" s="344"/>
      <c r="DA49" s="344"/>
      <c r="DB49" s="344"/>
      <c r="DC49" s="344"/>
      <c r="DD49" s="344"/>
      <c r="DE49" s="344"/>
      <c r="DF49" s="344"/>
      <c r="DG49" s="344"/>
      <c r="DH49" s="344"/>
      <c r="DI49" s="344"/>
      <c r="DJ49" s="344"/>
      <c r="DK49" s="344"/>
      <c r="DL49" s="344"/>
      <c r="DM49" s="344"/>
      <c r="DN49" s="344"/>
      <c r="DO49" s="344"/>
      <c r="DP49" s="344"/>
      <c r="DQ49" s="344"/>
      <c r="DR49" s="344"/>
      <c r="DS49" s="344"/>
      <c r="DT49" s="344"/>
      <c r="DU49" s="344"/>
      <c r="DV49" s="344"/>
      <c r="DW49" s="344"/>
      <c r="DX49" s="344"/>
      <c r="DY49" s="344"/>
      <c r="DZ49" s="344"/>
      <c r="EA49" s="344"/>
      <c r="EB49" s="344"/>
      <c r="EC49" s="344"/>
      <c r="ED49" s="344"/>
      <c r="EE49" s="344"/>
      <c r="EF49" s="344"/>
      <c r="EG49" s="344"/>
      <c r="EH49" s="344"/>
      <c r="EI49" s="344"/>
      <c r="EJ49" s="344"/>
      <c r="EK49" s="344"/>
      <c r="EL49" s="344"/>
      <c r="EM49" s="344"/>
      <c r="EN49" s="344"/>
      <c r="EO49" s="344"/>
      <c r="EP49" s="344"/>
      <c r="EQ49" s="344"/>
      <c r="ER49" s="344"/>
      <c r="ES49" s="344"/>
      <c r="ET49" s="344"/>
      <c r="EU49" s="344"/>
      <c r="EV49" s="344"/>
      <c r="EW49" s="344"/>
      <c r="EX49" s="344"/>
      <c r="EY49" s="344"/>
      <c r="EZ49" s="344"/>
      <c r="FA49" s="344"/>
      <c r="FB49" s="344"/>
      <c r="FC49" s="344"/>
      <c r="FD49" s="344"/>
      <c r="FE49" s="344"/>
      <c r="FF49" s="344"/>
      <c r="FG49" s="344"/>
      <c r="FH49" s="344"/>
    </row>
    <row r="50" spans="1:164" ht="24" customHeight="1">
      <c r="A50" s="340"/>
      <c r="B50" s="289"/>
      <c r="C50" s="348"/>
      <c r="D50" s="343"/>
      <c r="E50" s="291"/>
      <c r="F50" s="412"/>
      <c r="G50" s="412"/>
      <c r="H50" s="412"/>
      <c r="I50" s="412"/>
      <c r="J50" s="412"/>
      <c r="K50" s="411"/>
      <c r="L50" s="412"/>
      <c r="M50" s="412"/>
      <c r="N50" s="412"/>
      <c r="O50" s="412"/>
      <c r="P50" s="410"/>
      <c r="Q50" s="412"/>
      <c r="R50" s="412"/>
      <c r="S50" s="412"/>
      <c r="T50" s="412"/>
      <c r="U50" s="412"/>
      <c r="V50" s="412"/>
      <c r="W50" s="412"/>
      <c r="X50" s="412"/>
      <c r="Y50" s="412"/>
      <c r="Z50" s="412"/>
      <c r="AA50" s="412"/>
      <c r="AB50" s="412"/>
      <c r="AC50" s="344"/>
      <c r="AD50" s="344"/>
      <c r="AE50" s="344"/>
      <c r="AF50" s="344"/>
      <c r="AG50" s="344"/>
      <c r="AH50" s="344"/>
      <c r="AI50" s="344"/>
      <c r="AJ50" s="344"/>
      <c r="AK50" s="344"/>
      <c r="AL50" s="344"/>
      <c r="AM50" s="344"/>
      <c r="AN50" s="344"/>
      <c r="AO50" s="344"/>
      <c r="AP50" s="344"/>
      <c r="AQ50" s="344"/>
      <c r="AR50" s="344"/>
      <c r="AS50" s="344"/>
      <c r="AT50" s="344"/>
      <c r="AU50" s="344"/>
      <c r="AV50" s="344"/>
      <c r="AW50" s="344"/>
      <c r="AX50" s="344"/>
      <c r="AY50" s="344"/>
      <c r="AZ50" s="344"/>
      <c r="BA50" s="344"/>
      <c r="BB50" s="344"/>
      <c r="BC50" s="344"/>
      <c r="BD50" s="344"/>
      <c r="BE50" s="344"/>
      <c r="BF50" s="344"/>
      <c r="BG50" s="344"/>
      <c r="BH50" s="344"/>
      <c r="BI50" s="344"/>
      <c r="BJ50" s="344"/>
      <c r="BK50" s="344"/>
      <c r="BL50" s="344"/>
      <c r="BM50" s="344"/>
      <c r="BN50" s="344"/>
      <c r="BO50" s="344"/>
      <c r="BP50" s="344"/>
      <c r="BQ50" s="344"/>
      <c r="BR50" s="344"/>
      <c r="BS50" s="344"/>
      <c r="BT50" s="344"/>
      <c r="BU50" s="344"/>
      <c r="BV50" s="344"/>
      <c r="BW50" s="344"/>
      <c r="BX50" s="344"/>
      <c r="BY50" s="344"/>
      <c r="BZ50" s="344"/>
      <c r="CA50" s="344"/>
      <c r="CB50" s="344"/>
      <c r="CC50" s="344"/>
      <c r="CD50" s="344"/>
      <c r="CE50" s="344"/>
      <c r="CF50" s="344"/>
      <c r="CG50" s="344"/>
      <c r="CH50" s="344"/>
      <c r="CI50" s="344"/>
      <c r="CJ50" s="344"/>
      <c r="CK50" s="344"/>
      <c r="CL50" s="344"/>
      <c r="CM50" s="344"/>
      <c r="CN50" s="344"/>
      <c r="CO50" s="344"/>
      <c r="CP50" s="344"/>
      <c r="CQ50" s="344"/>
      <c r="CR50" s="344"/>
      <c r="CS50" s="344"/>
      <c r="CT50" s="344"/>
      <c r="CU50" s="344"/>
      <c r="CV50" s="344"/>
      <c r="CW50" s="344"/>
      <c r="CX50" s="344"/>
      <c r="CY50" s="344"/>
      <c r="CZ50" s="344"/>
      <c r="DA50" s="344"/>
      <c r="DB50" s="344"/>
      <c r="DC50" s="344"/>
      <c r="DD50" s="344"/>
      <c r="DE50" s="344"/>
      <c r="DF50" s="344"/>
      <c r="DG50" s="344"/>
      <c r="DH50" s="344"/>
      <c r="DI50" s="344"/>
      <c r="DJ50" s="344"/>
      <c r="DK50" s="344"/>
      <c r="DL50" s="344"/>
      <c r="DM50" s="344"/>
      <c r="DN50" s="344"/>
      <c r="DO50" s="344"/>
      <c r="DP50" s="344"/>
      <c r="DQ50" s="344"/>
      <c r="DR50" s="344"/>
      <c r="DS50" s="344"/>
      <c r="DT50" s="344"/>
      <c r="DU50" s="344"/>
      <c r="DV50" s="344"/>
      <c r="DW50" s="344"/>
      <c r="DX50" s="344"/>
      <c r="DY50" s="344"/>
      <c r="DZ50" s="344"/>
      <c r="EA50" s="344"/>
      <c r="EB50" s="344"/>
      <c r="EC50" s="344"/>
      <c r="ED50" s="344"/>
      <c r="EE50" s="344"/>
      <c r="EF50" s="344"/>
      <c r="EG50" s="344"/>
      <c r="EH50" s="344"/>
      <c r="EI50" s="344"/>
      <c r="EJ50" s="344"/>
      <c r="EK50" s="344"/>
      <c r="EL50" s="344"/>
      <c r="EM50" s="344"/>
      <c r="EN50" s="344"/>
      <c r="EO50" s="344"/>
      <c r="EP50" s="344"/>
      <c r="EQ50" s="344"/>
      <c r="ER50" s="344"/>
      <c r="ES50" s="344"/>
      <c r="ET50" s="344"/>
      <c r="EU50" s="344"/>
      <c r="EV50" s="344"/>
      <c r="EW50" s="344"/>
      <c r="EX50" s="344"/>
      <c r="EY50" s="344"/>
      <c r="EZ50" s="344"/>
      <c r="FA50" s="344"/>
      <c r="FB50" s="344"/>
      <c r="FC50" s="344"/>
      <c r="FD50" s="344"/>
      <c r="FE50" s="344"/>
      <c r="FF50" s="344"/>
      <c r="FG50" s="344"/>
      <c r="FH50" s="344"/>
    </row>
    <row r="51" spans="1:164" ht="24" customHeight="1">
      <c r="A51" s="340"/>
      <c r="B51" s="289"/>
      <c r="C51" s="348"/>
      <c r="D51" s="343"/>
      <c r="E51" s="291"/>
      <c r="F51" s="412"/>
      <c r="G51" s="412"/>
      <c r="H51" s="412"/>
      <c r="I51" s="412"/>
      <c r="J51" s="412"/>
      <c r="K51" s="411"/>
      <c r="L51" s="412"/>
      <c r="M51" s="412"/>
      <c r="N51" s="412"/>
      <c r="O51" s="412"/>
      <c r="P51" s="410"/>
      <c r="Q51" s="412"/>
      <c r="R51" s="412"/>
      <c r="S51" s="412"/>
      <c r="T51" s="412"/>
      <c r="U51" s="412"/>
      <c r="V51" s="412"/>
      <c r="W51" s="412"/>
      <c r="X51" s="412"/>
      <c r="Y51" s="412"/>
      <c r="Z51" s="412"/>
      <c r="AA51" s="412"/>
      <c r="AB51" s="412"/>
      <c r="AC51" s="344"/>
      <c r="AD51" s="344"/>
      <c r="AE51" s="344"/>
      <c r="AF51" s="344"/>
      <c r="AG51" s="344"/>
      <c r="AH51" s="344"/>
      <c r="AI51" s="344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4"/>
      <c r="AX51" s="344"/>
      <c r="AY51" s="344"/>
      <c r="AZ51" s="344"/>
      <c r="BA51" s="344"/>
      <c r="BB51" s="344"/>
      <c r="BC51" s="344"/>
      <c r="BD51" s="344"/>
      <c r="BE51" s="344"/>
      <c r="BF51" s="344"/>
      <c r="BG51" s="344"/>
      <c r="BH51" s="344"/>
      <c r="BI51" s="344"/>
      <c r="BJ51" s="344"/>
      <c r="BK51" s="344"/>
      <c r="BL51" s="344"/>
      <c r="BM51" s="344"/>
      <c r="BN51" s="344"/>
      <c r="BO51" s="344"/>
      <c r="BP51" s="344"/>
      <c r="BQ51" s="344"/>
      <c r="BR51" s="344"/>
      <c r="BS51" s="344"/>
      <c r="BT51" s="344"/>
      <c r="BU51" s="344"/>
      <c r="BV51" s="344"/>
      <c r="BW51" s="344"/>
      <c r="BX51" s="344"/>
      <c r="BY51" s="344"/>
      <c r="BZ51" s="344"/>
      <c r="CA51" s="344"/>
      <c r="CB51" s="344"/>
      <c r="CC51" s="344"/>
      <c r="CD51" s="344"/>
      <c r="CE51" s="344"/>
      <c r="CF51" s="344"/>
      <c r="CG51" s="344"/>
      <c r="CH51" s="344"/>
      <c r="CI51" s="344"/>
      <c r="CJ51" s="344"/>
      <c r="CK51" s="344"/>
      <c r="CL51" s="344"/>
      <c r="CM51" s="344"/>
      <c r="CN51" s="344"/>
      <c r="CO51" s="344"/>
      <c r="CP51" s="344"/>
      <c r="CQ51" s="344"/>
      <c r="CR51" s="344"/>
      <c r="CS51" s="344"/>
      <c r="CT51" s="344"/>
      <c r="CU51" s="344"/>
      <c r="CV51" s="344"/>
      <c r="CW51" s="344"/>
      <c r="CX51" s="344"/>
      <c r="CY51" s="344"/>
      <c r="CZ51" s="344"/>
      <c r="DA51" s="344"/>
      <c r="DB51" s="344"/>
      <c r="DC51" s="344"/>
      <c r="DD51" s="344"/>
      <c r="DE51" s="344"/>
      <c r="DF51" s="344"/>
      <c r="DG51" s="344"/>
      <c r="DH51" s="344"/>
      <c r="DI51" s="344"/>
      <c r="DJ51" s="344"/>
      <c r="DK51" s="344"/>
      <c r="DL51" s="344"/>
      <c r="DM51" s="344"/>
      <c r="DN51" s="344"/>
      <c r="DO51" s="344"/>
      <c r="DP51" s="344"/>
      <c r="DQ51" s="344"/>
      <c r="DR51" s="344"/>
      <c r="DS51" s="344"/>
      <c r="DT51" s="344"/>
      <c r="DU51" s="344"/>
      <c r="DV51" s="344"/>
      <c r="DW51" s="344"/>
      <c r="DX51" s="344"/>
      <c r="DY51" s="344"/>
      <c r="DZ51" s="344"/>
      <c r="EA51" s="344"/>
      <c r="EB51" s="344"/>
      <c r="EC51" s="344"/>
      <c r="ED51" s="344"/>
      <c r="EE51" s="344"/>
      <c r="EF51" s="344"/>
      <c r="EG51" s="344"/>
      <c r="EH51" s="344"/>
      <c r="EI51" s="344"/>
      <c r="EJ51" s="344"/>
      <c r="EK51" s="344"/>
      <c r="EL51" s="344"/>
      <c r="EM51" s="344"/>
      <c r="EN51" s="344"/>
      <c r="EO51" s="344"/>
      <c r="EP51" s="344"/>
      <c r="EQ51" s="344"/>
      <c r="ER51" s="344"/>
      <c r="ES51" s="344"/>
      <c r="ET51" s="344"/>
      <c r="EU51" s="344"/>
      <c r="EV51" s="344"/>
      <c r="EW51" s="344"/>
      <c r="EX51" s="344"/>
      <c r="EY51" s="344"/>
      <c r="EZ51" s="344"/>
      <c r="FA51" s="344"/>
      <c r="FB51" s="344"/>
      <c r="FC51" s="344"/>
      <c r="FD51" s="344"/>
      <c r="FE51" s="344"/>
      <c r="FF51" s="344"/>
      <c r="FG51" s="344"/>
      <c r="FH51" s="344"/>
    </row>
    <row r="52" spans="1:164" ht="24" customHeight="1">
      <c r="A52" s="414"/>
      <c r="B52" s="289"/>
      <c r="C52" s="40"/>
      <c r="D52" s="231"/>
      <c r="E52" s="293"/>
      <c r="F52" s="345"/>
      <c r="G52" s="412"/>
      <c r="H52" s="233"/>
      <c r="I52" s="412"/>
      <c r="J52" s="412"/>
      <c r="K52" s="292"/>
      <c r="L52" s="412"/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412"/>
      <c r="Z52" s="412"/>
      <c r="AA52" s="412"/>
      <c r="AB52" s="41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2"/>
      <c r="BY52" s="232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2"/>
      <c r="DJ52" s="232"/>
      <c r="DK52" s="232"/>
      <c r="DL52" s="232"/>
      <c r="DM52" s="232"/>
      <c r="DN52" s="232"/>
      <c r="DO52" s="232"/>
      <c r="DP52" s="232"/>
      <c r="DQ52" s="232"/>
      <c r="DR52" s="232"/>
      <c r="DS52" s="232"/>
      <c r="DT52" s="232"/>
      <c r="DU52" s="232"/>
      <c r="DV52" s="232"/>
      <c r="DW52" s="232"/>
      <c r="DX52" s="232"/>
      <c r="DY52" s="232"/>
      <c r="DZ52" s="232"/>
      <c r="EA52" s="232"/>
      <c r="EB52" s="232"/>
      <c r="EC52" s="232"/>
      <c r="ED52" s="232"/>
      <c r="EE52" s="232"/>
      <c r="EF52" s="232"/>
      <c r="EG52" s="232"/>
      <c r="EH52" s="232"/>
      <c r="EI52" s="232"/>
      <c r="EJ52" s="232"/>
      <c r="EK52" s="232"/>
      <c r="EL52" s="232"/>
      <c r="EM52" s="232"/>
      <c r="EN52" s="232"/>
      <c r="EO52" s="232"/>
      <c r="EP52" s="232"/>
      <c r="EQ52" s="232"/>
      <c r="ER52" s="232"/>
      <c r="ES52" s="232"/>
      <c r="ET52" s="232"/>
      <c r="EU52" s="232"/>
      <c r="EV52" s="232"/>
      <c r="EW52" s="232"/>
      <c r="EX52" s="232"/>
      <c r="EY52" s="232"/>
      <c r="EZ52" s="232"/>
      <c r="FA52" s="232"/>
      <c r="FB52" s="232"/>
      <c r="FC52" s="232"/>
      <c r="FD52" s="232"/>
      <c r="FE52" s="232"/>
      <c r="FF52" s="232"/>
      <c r="FG52" s="232"/>
      <c r="FH52" s="232"/>
    </row>
    <row r="53" spans="1:164" ht="24" customHeight="1">
      <c r="A53" s="414"/>
      <c r="B53" s="289"/>
      <c r="C53" s="40"/>
      <c r="D53" s="231"/>
      <c r="E53" s="293"/>
      <c r="F53" s="345"/>
      <c r="G53" s="412"/>
      <c r="H53" s="233"/>
      <c r="I53" s="412"/>
      <c r="J53" s="412"/>
      <c r="K53" s="292"/>
      <c r="L53" s="412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412"/>
      <c r="Z53" s="412"/>
      <c r="AA53" s="412"/>
      <c r="AB53" s="41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32"/>
      <c r="BG53" s="232"/>
      <c r="BH53" s="232"/>
      <c r="BI53" s="232"/>
      <c r="BJ53" s="232"/>
      <c r="BK53" s="232"/>
      <c r="BL53" s="232"/>
      <c r="BM53" s="232"/>
      <c r="BN53" s="232"/>
      <c r="BO53" s="232"/>
      <c r="BP53" s="232"/>
      <c r="BQ53" s="232"/>
      <c r="BR53" s="232"/>
      <c r="BS53" s="232"/>
      <c r="BT53" s="232"/>
      <c r="BU53" s="232"/>
      <c r="BV53" s="232"/>
      <c r="BW53" s="232"/>
      <c r="BX53" s="232"/>
      <c r="BY53" s="232"/>
      <c r="BZ53" s="232"/>
      <c r="CA53" s="232"/>
      <c r="CB53" s="232"/>
      <c r="CC53" s="232"/>
      <c r="CD53" s="232"/>
      <c r="CE53" s="232"/>
      <c r="CF53" s="232"/>
      <c r="CG53" s="232"/>
      <c r="CH53" s="23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232"/>
      <c r="DE53" s="232"/>
      <c r="DF53" s="232"/>
      <c r="DG53" s="232"/>
      <c r="DH53" s="232"/>
      <c r="DI53" s="232"/>
      <c r="DJ53" s="232"/>
      <c r="DK53" s="232"/>
      <c r="DL53" s="232"/>
      <c r="DM53" s="232"/>
      <c r="DN53" s="232"/>
      <c r="DO53" s="232"/>
      <c r="DP53" s="232"/>
      <c r="DQ53" s="232"/>
      <c r="DR53" s="232"/>
      <c r="DS53" s="232"/>
      <c r="DT53" s="232"/>
      <c r="DU53" s="232"/>
      <c r="DV53" s="232"/>
      <c r="DW53" s="232"/>
      <c r="DX53" s="232"/>
      <c r="DY53" s="232"/>
      <c r="DZ53" s="232"/>
      <c r="EA53" s="232"/>
      <c r="EB53" s="232"/>
      <c r="EC53" s="232"/>
      <c r="ED53" s="232"/>
      <c r="EE53" s="232"/>
      <c r="EF53" s="232"/>
      <c r="EG53" s="232"/>
      <c r="EH53" s="232"/>
      <c r="EI53" s="232"/>
      <c r="EJ53" s="232"/>
      <c r="EK53" s="232"/>
      <c r="EL53" s="232"/>
      <c r="EM53" s="232"/>
      <c r="EN53" s="232"/>
      <c r="EO53" s="232"/>
      <c r="EP53" s="232"/>
      <c r="EQ53" s="232"/>
      <c r="ER53" s="232"/>
      <c r="ES53" s="232"/>
      <c r="ET53" s="232"/>
      <c r="EU53" s="232"/>
      <c r="EV53" s="232"/>
      <c r="EW53" s="232"/>
      <c r="EX53" s="232"/>
      <c r="EY53" s="232"/>
      <c r="EZ53" s="232"/>
      <c r="FA53" s="232"/>
      <c r="FB53" s="232"/>
      <c r="FC53" s="232"/>
      <c r="FD53" s="232"/>
      <c r="FE53" s="232"/>
      <c r="FF53" s="232"/>
      <c r="FG53" s="232"/>
      <c r="FH53" s="232"/>
    </row>
    <row r="54" spans="1:164" ht="24" customHeight="1">
      <c r="A54" s="414"/>
      <c r="B54" s="288"/>
      <c r="C54" s="40"/>
      <c r="D54" s="231"/>
      <c r="E54" s="293"/>
      <c r="F54" s="345"/>
      <c r="G54" s="412"/>
      <c r="H54" s="233"/>
      <c r="I54" s="412"/>
      <c r="J54" s="412"/>
      <c r="K54" s="292"/>
      <c r="L54" s="412"/>
      <c r="M54" s="412"/>
      <c r="N54" s="412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412"/>
      <c r="Z54" s="412"/>
      <c r="AA54" s="412"/>
      <c r="AB54" s="41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2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</row>
    <row r="55" spans="1:164" ht="24" customHeight="1">
      <c r="A55" s="414"/>
      <c r="B55" s="288"/>
      <c r="C55" s="40"/>
      <c r="D55" s="231"/>
      <c r="E55" s="293"/>
      <c r="F55" s="345"/>
      <c r="G55" s="412"/>
      <c r="H55" s="233"/>
      <c r="I55" s="412"/>
      <c r="J55" s="412"/>
      <c r="K55" s="29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F55" s="232"/>
      <c r="BG55" s="232"/>
      <c r="BH55" s="232"/>
      <c r="BI55" s="232"/>
      <c r="BJ55" s="232"/>
      <c r="BK55" s="232"/>
      <c r="BL55" s="232"/>
      <c r="BM55" s="232"/>
      <c r="BN55" s="232"/>
      <c r="BO55" s="232"/>
      <c r="BP55" s="232"/>
      <c r="BQ55" s="232"/>
      <c r="BR55" s="232"/>
      <c r="BS55" s="232"/>
      <c r="BT55" s="232"/>
      <c r="BU55" s="232"/>
      <c r="BV55" s="232"/>
      <c r="BW55" s="232"/>
      <c r="BX55" s="232"/>
      <c r="BY55" s="232"/>
      <c r="BZ55" s="232"/>
      <c r="CA55" s="232"/>
      <c r="CB55" s="232"/>
      <c r="CC55" s="232"/>
      <c r="CD55" s="232"/>
      <c r="CE55" s="232"/>
      <c r="CF55" s="232"/>
      <c r="CG55" s="232"/>
      <c r="CH55" s="232"/>
      <c r="CI55" s="232"/>
      <c r="CJ55" s="232"/>
      <c r="CK55" s="232"/>
      <c r="CL55" s="232"/>
      <c r="CM55" s="232"/>
      <c r="CN55" s="232"/>
      <c r="CO55" s="232"/>
      <c r="CP55" s="232"/>
      <c r="CQ55" s="232"/>
      <c r="CR55" s="232"/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2"/>
      <c r="DE55" s="232"/>
      <c r="DF55" s="232"/>
      <c r="DG55" s="232"/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2"/>
      <c r="EF55" s="232"/>
      <c r="EG55" s="232"/>
      <c r="EH55" s="232"/>
      <c r="EI55" s="232"/>
      <c r="EJ55" s="232"/>
      <c r="EK55" s="232"/>
      <c r="EL55" s="232"/>
      <c r="EM55" s="232"/>
      <c r="EN55" s="232"/>
      <c r="EO55" s="232"/>
      <c r="EP55" s="232"/>
      <c r="EQ55" s="232"/>
      <c r="ER55" s="232"/>
      <c r="ES55" s="232"/>
      <c r="ET55" s="232"/>
      <c r="EU55" s="232"/>
      <c r="EV55" s="232"/>
      <c r="EW55" s="232"/>
      <c r="EX55" s="232"/>
      <c r="EY55" s="232"/>
      <c r="EZ55" s="232"/>
      <c r="FA55" s="232"/>
      <c r="FB55" s="232"/>
      <c r="FC55" s="232"/>
      <c r="FD55" s="232"/>
      <c r="FE55" s="232"/>
      <c r="FF55" s="232"/>
      <c r="FG55" s="232"/>
      <c r="FH55" s="232"/>
    </row>
    <row r="56" spans="1:164" ht="24" customHeight="1">
      <c r="A56" s="415"/>
      <c r="B56" s="288"/>
      <c r="C56" s="40"/>
      <c r="D56" s="231"/>
      <c r="E56" s="293"/>
      <c r="F56" s="345"/>
      <c r="G56" s="412"/>
      <c r="H56" s="233"/>
      <c r="I56" s="412"/>
      <c r="J56" s="412"/>
      <c r="K56" s="29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412"/>
      <c r="Z56" s="412"/>
      <c r="AA56" s="412"/>
      <c r="AB56" s="41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F56" s="232"/>
      <c r="BG56" s="232"/>
      <c r="BH56" s="232"/>
      <c r="BI56" s="232"/>
      <c r="BJ56" s="232"/>
      <c r="BK56" s="232"/>
      <c r="BL56" s="232"/>
      <c r="BM56" s="232"/>
      <c r="BN56" s="23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232"/>
      <c r="BZ56" s="232"/>
      <c r="CA56" s="232"/>
      <c r="CB56" s="232"/>
      <c r="CC56" s="232"/>
      <c r="CD56" s="232"/>
      <c r="CE56" s="232"/>
      <c r="CF56" s="232"/>
      <c r="CG56" s="232"/>
      <c r="CH56" s="232"/>
      <c r="CI56" s="232"/>
      <c r="CJ56" s="232"/>
      <c r="CK56" s="232"/>
      <c r="CL56" s="232"/>
      <c r="CM56" s="232"/>
      <c r="CN56" s="232"/>
      <c r="CO56" s="232"/>
      <c r="CP56" s="232"/>
      <c r="CQ56" s="232"/>
      <c r="CR56" s="232"/>
      <c r="CS56" s="232"/>
      <c r="CT56" s="232"/>
      <c r="CU56" s="232"/>
      <c r="CV56" s="232"/>
      <c r="CW56" s="232"/>
      <c r="CX56" s="232"/>
      <c r="CY56" s="232"/>
      <c r="CZ56" s="232"/>
      <c r="DA56" s="232"/>
      <c r="DB56" s="232"/>
      <c r="DC56" s="232"/>
      <c r="DD56" s="232"/>
      <c r="DE56" s="232"/>
      <c r="DF56" s="232"/>
      <c r="DG56" s="232"/>
      <c r="DH56" s="232"/>
      <c r="DI56" s="232"/>
      <c r="DJ56" s="232"/>
      <c r="DK56" s="232"/>
      <c r="DL56" s="232"/>
      <c r="DM56" s="232"/>
      <c r="DN56" s="232"/>
      <c r="DO56" s="232"/>
      <c r="DP56" s="232"/>
      <c r="DQ56" s="232"/>
      <c r="DR56" s="232"/>
      <c r="DS56" s="232"/>
      <c r="DT56" s="232"/>
      <c r="DU56" s="232"/>
      <c r="DV56" s="232"/>
      <c r="DW56" s="232"/>
      <c r="DX56" s="232"/>
      <c r="DY56" s="232"/>
      <c r="DZ56" s="232"/>
      <c r="EA56" s="232"/>
      <c r="EB56" s="232"/>
      <c r="EC56" s="232"/>
      <c r="ED56" s="232"/>
      <c r="EE56" s="232"/>
      <c r="EF56" s="232"/>
      <c r="EG56" s="232"/>
      <c r="EH56" s="232"/>
      <c r="EI56" s="232"/>
      <c r="EJ56" s="232"/>
      <c r="EK56" s="232"/>
      <c r="EL56" s="232"/>
      <c r="EM56" s="232"/>
      <c r="EN56" s="232"/>
      <c r="EO56" s="232"/>
      <c r="EP56" s="232"/>
      <c r="EQ56" s="232"/>
      <c r="ER56" s="232"/>
      <c r="ES56" s="232"/>
      <c r="ET56" s="232"/>
      <c r="EU56" s="232"/>
      <c r="EV56" s="232"/>
      <c r="EW56" s="232"/>
      <c r="EX56" s="232"/>
      <c r="EY56" s="232"/>
      <c r="EZ56" s="232"/>
      <c r="FA56" s="232"/>
      <c r="FB56" s="232"/>
      <c r="FC56" s="232"/>
      <c r="FD56" s="232"/>
      <c r="FE56" s="232"/>
      <c r="FF56" s="232"/>
      <c r="FG56" s="232"/>
      <c r="FH56" s="232"/>
    </row>
    <row r="57" spans="1:164" ht="24" customHeight="1">
      <c r="A57" s="416"/>
      <c r="B57" s="294"/>
      <c r="C57" s="233"/>
      <c r="D57" s="49"/>
      <c r="E57" s="49" t="s">
        <v>19</v>
      </c>
      <c r="F57" s="68">
        <f t="shared" ref="F57:AB57" si="0">SUM(F5:F56)</f>
        <v>132</v>
      </c>
      <c r="G57" s="68">
        <f t="shared" si="0"/>
        <v>7</v>
      </c>
      <c r="H57" s="68">
        <f t="shared" si="0"/>
        <v>312</v>
      </c>
      <c r="I57" s="68">
        <f t="shared" si="0"/>
        <v>144</v>
      </c>
      <c r="J57" s="68">
        <f t="shared" si="0"/>
        <v>512</v>
      </c>
      <c r="K57" s="68">
        <f t="shared" si="0"/>
        <v>12</v>
      </c>
      <c r="L57" s="68">
        <f t="shared" si="0"/>
        <v>3</v>
      </c>
      <c r="M57" s="68">
        <f t="shared" si="0"/>
        <v>56</v>
      </c>
      <c r="N57" s="68">
        <f t="shared" si="0"/>
        <v>32</v>
      </c>
      <c r="O57" s="68">
        <f t="shared" si="0"/>
        <v>7</v>
      </c>
      <c r="P57" s="68">
        <f t="shared" si="0"/>
        <v>74</v>
      </c>
      <c r="Q57" s="68">
        <f t="shared" si="0"/>
        <v>7</v>
      </c>
      <c r="R57" s="68">
        <f t="shared" si="0"/>
        <v>7</v>
      </c>
      <c r="S57" s="68">
        <f t="shared" si="0"/>
        <v>64</v>
      </c>
      <c r="T57" s="68">
        <f t="shared" si="0"/>
        <v>124</v>
      </c>
      <c r="U57" s="68">
        <f t="shared" si="0"/>
        <v>92</v>
      </c>
      <c r="V57" s="68">
        <f t="shared" si="0"/>
        <v>148</v>
      </c>
      <c r="W57" s="68">
        <f t="shared" si="0"/>
        <v>56</v>
      </c>
      <c r="X57" s="68">
        <f t="shared" si="0"/>
        <v>32</v>
      </c>
      <c r="Y57" s="68">
        <f t="shared" si="0"/>
        <v>14</v>
      </c>
      <c r="Z57" s="68">
        <f t="shared" si="0"/>
        <v>56</v>
      </c>
      <c r="AA57" s="68">
        <f t="shared" si="0"/>
        <v>28</v>
      </c>
      <c r="AB57" s="68">
        <f t="shared" si="0"/>
        <v>28</v>
      </c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F57" s="232"/>
      <c r="BG57" s="232"/>
      <c r="BH57" s="232"/>
      <c r="BI57" s="232"/>
      <c r="BJ57" s="232"/>
      <c r="BK57" s="232"/>
      <c r="BL57" s="232"/>
      <c r="BM57" s="232"/>
      <c r="BN57" s="232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232"/>
      <c r="BZ57" s="232"/>
      <c r="CA57" s="232"/>
      <c r="CB57" s="232"/>
      <c r="CC57" s="232"/>
      <c r="CD57" s="232"/>
      <c r="CE57" s="232"/>
      <c r="CF57" s="232"/>
      <c r="CG57" s="232"/>
      <c r="CH57" s="232"/>
      <c r="CI57" s="232"/>
      <c r="CJ57" s="232"/>
      <c r="CK57" s="232"/>
      <c r="CL57" s="232"/>
      <c r="CM57" s="232"/>
      <c r="CN57" s="232"/>
      <c r="CO57" s="232"/>
      <c r="CP57" s="232"/>
      <c r="CQ57" s="232"/>
      <c r="CR57" s="232"/>
      <c r="CS57" s="232"/>
      <c r="CT57" s="232"/>
      <c r="CU57" s="232"/>
      <c r="CV57" s="232"/>
      <c r="CW57" s="232"/>
      <c r="CX57" s="232"/>
      <c r="CY57" s="232"/>
      <c r="CZ57" s="232"/>
      <c r="DA57" s="232"/>
      <c r="DB57" s="232"/>
      <c r="DC57" s="232"/>
      <c r="DD57" s="232"/>
      <c r="DE57" s="232"/>
      <c r="DF57" s="232"/>
      <c r="DG57" s="232"/>
      <c r="DH57" s="232"/>
      <c r="DI57" s="232"/>
      <c r="DJ57" s="232"/>
      <c r="DK57" s="232"/>
      <c r="DL57" s="232"/>
      <c r="DM57" s="232"/>
      <c r="DN57" s="232"/>
      <c r="DO57" s="232"/>
      <c r="DP57" s="232"/>
      <c r="DQ57" s="232"/>
      <c r="DR57" s="232"/>
      <c r="DS57" s="232"/>
      <c r="DT57" s="232"/>
      <c r="DU57" s="232"/>
      <c r="DV57" s="232"/>
      <c r="DW57" s="232"/>
      <c r="DX57" s="232"/>
      <c r="DY57" s="232"/>
      <c r="DZ57" s="232"/>
      <c r="EA57" s="232"/>
      <c r="EB57" s="232"/>
      <c r="EC57" s="232"/>
      <c r="ED57" s="232"/>
      <c r="EE57" s="232"/>
      <c r="EF57" s="232"/>
      <c r="EG57" s="232"/>
      <c r="EH57" s="232"/>
      <c r="EI57" s="232"/>
      <c r="EJ57" s="232"/>
      <c r="EK57" s="232"/>
      <c r="EL57" s="232"/>
      <c r="EM57" s="232"/>
      <c r="EN57" s="232"/>
      <c r="EO57" s="232"/>
      <c r="EP57" s="232"/>
      <c r="EQ57" s="232"/>
      <c r="ER57" s="232"/>
      <c r="ES57" s="232"/>
      <c r="ET57" s="232"/>
      <c r="EU57" s="232"/>
      <c r="EV57" s="232"/>
      <c r="EW57" s="232"/>
      <c r="EX57" s="232"/>
      <c r="EY57" s="232"/>
      <c r="EZ57" s="232"/>
      <c r="FA57" s="232"/>
      <c r="FB57" s="232"/>
      <c r="FC57" s="232"/>
      <c r="FD57" s="232"/>
      <c r="FE57" s="232"/>
      <c r="FF57" s="232"/>
      <c r="FG57" s="232"/>
      <c r="FH57" s="232"/>
    </row>
    <row r="58" spans="1:164" s="55" customFormat="1" ht="24" customHeight="1" thickBot="1">
      <c r="A58" s="51"/>
      <c r="B58" s="52"/>
      <c r="C58" s="52"/>
      <c r="D58" s="52"/>
      <c r="E58" s="52" t="s">
        <v>20</v>
      </c>
      <c r="F58" s="53">
        <v>0.05</v>
      </c>
      <c r="G58" s="53">
        <v>0.05</v>
      </c>
      <c r="H58" s="53">
        <v>0.05</v>
      </c>
      <c r="I58" s="53">
        <v>0.05</v>
      </c>
      <c r="J58" s="53">
        <v>0.05</v>
      </c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</row>
    <row r="59" spans="1:164" s="55" customFormat="1" ht="24" customHeight="1" thickTop="1" thickBot="1">
      <c r="A59" s="296"/>
      <c r="B59" s="297"/>
      <c r="C59" s="297"/>
      <c r="D59" s="297"/>
      <c r="E59" s="56" t="s">
        <v>21</v>
      </c>
      <c r="F59" s="341">
        <f t="shared" ref="F59:AB59" si="1">ROUND(SUM(F57+SUM(F57*F58)),0)</f>
        <v>139</v>
      </c>
      <c r="G59" s="341">
        <f t="shared" si="1"/>
        <v>7</v>
      </c>
      <c r="H59" s="341">
        <f t="shared" si="1"/>
        <v>328</v>
      </c>
      <c r="I59" s="341">
        <f t="shared" si="1"/>
        <v>151</v>
      </c>
      <c r="J59" s="341">
        <f t="shared" si="1"/>
        <v>538</v>
      </c>
      <c r="K59" s="341">
        <f t="shared" si="1"/>
        <v>12</v>
      </c>
      <c r="L59" s="341">
        <f t="shared" si="1"/>
        <v>3</v>
      </c>
      <c r="M59" s="341">
        <f t="shared" si="1"/>
        <v>56</v>
      </c>
      <c r="N59" s="341">
        <f t="shared" si="1"/>
        <v>32</v>
      </c>
      <c r="O59" s="341">
        <f t="shared" si="1"/>
        <v>7</v>
      </c>
      <c r="P59" s="341">
        <f t="shared" si="1"/>
        <v>74</v>
      </c>
      <c r="Q59" s="341">
        <f t="shared" si="1"/>
        <v>7</v>
      </c>
      <c r="R59" s="341">
        <f t="shared" si="1"/>
        <v>7</v>
      </c>
      <c r="S59" s="341">
        <f t="shared" si="1"/>
        <v>64</v>
      </c>
      <c r="T59" s="341">
        <f t="shared" si="1"/>
        <v>124</v>
      </c>
      <c r="U59" s="341">
        <f t="shared" si="1"/>
        <v>92</v>
      </c>
      <c r="V59" s="341">
        <f t="shared" si="1"/>
        <v>148</v>
      </c>
      <c r="W59" s="341">
        <f t="shared" si="1"/>
        <v>56</v>
      </c>
      <c r="X59" s="341">
        <f t="shared" si="1"/>
        <v>32</v>
      </c>
      <c r="Y59" s="341">
        <f t="shared" si="1"/>
        <v>14</v>
      </c>
      <c r="Z59" s="341">
        <f t="shared" si="1"/>
        <v>56</v>
      </c>
      <c r="AA59" s="341">
        <f t="shared" si="1"/>
        <v>28</v>
      </c>
      <c r="AB59" s="341">
        <f t="shared" si="1"/>
        <v>28</v>
      </c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</row>
    <row r="60" spans="1:164" s="55" customFormat="1" ht="24" customHeight="1" thickTop="1">
      <c r="A60" s="298"/>
      <c r="B60" s="293"/>
      <c r="C60" s="293"/>
      <c r="D60" s="293"/>
      <c r="E60" s="67" t="s">
        <v>250</v>
      </c>
      <c r="F60" s="293">
        <f>8.46/1000</f>
        <v>8.4600000000000005E-3</v>
      </c>
      <c r="G60" s="413"/>
      <c r="H60" s="293"/>
      <c r="I60" s="413"/>
      <c r="J60" s="413"/>
      <c r="K60" s="49">
        <v>0.86</v>
      </c>
      <c r="L60" s="413"/>
      <c r="M60" s="413"/>
      <c r="N60" s="413"/>
      <c r="O60" s="413"/>
      <c r="P60" s="413"/>
      <c r="Q60" s="413"/>
      <c r="R60" s="413"/>
      <c r="S60" s="413"/>
      <c r="T60" s="413"/>
      <c r="U60" s="413"/>
      <c r="V60" s="413"/>
      <c r="W60" s="413"/>
      <c r="X60" s="413"/>
      <c r="Y60" s="413"/>
      <c r="Z60" s="413"/>
      <c r="AA60" s="413"/>
      <c r="AB60" s="413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</row>
    <row r="61" spans="1:164" s="55" customFormat="1" ht="24" customHeight="1">
      <c r="A61" s="298"/>
      <c r="B61" s="413"/>
      <c r="C61" s="413"/>
      <c r="D61" s="413"/>
      <c r="E61" s="482" t="s">
        <v>179</v>
      </c>
      <c r="F61" s="413"/>
      <c r="G61" s="293">
        <f>5.28/1000</f>
        <v>5.28E-3</v>
      </c>
      <c r="H61" s="413">
        <f>15.33/1000</f>
        <v>1.533E-2</v>
      </c>
      <c r="I61" s="413">
        <f>15.33/1000</f>
        <v>1.533E-2</v>
      </c>
      <c r="J61" s="413">
        <f>18.5/1000</f>
        <v>1.8499999999999999E-2</v>
      </c>
      <c r="K61" s="483"/>
      <c r="L61" s="413">
        <v>0.45</v>
      </c>
      <c r="M61" s="413">
        <v>0.68</v>
      </c>
      <c r="N61" s="413">
        <v>0.77</v>
      </c>
      <c r="O61" s="413">
        <v>2.3E-2</v>
      </c>
      <c r="P61" s="413">
        <v>2.3E-2</v>
      </c>
      <c r="Q61" s="413">
        <v>0.03</v>
      </c>
      <c r="R61" s="413">
        <v>0.03</v>
      </c>
      <c r="S61" s="413">
        <v>3.5999999999999997E-2</v>
      </c>
      <c r="T61" s="413">
        <v>3.5999999999999997E-2</v>
      </c>
      <c r="U61" s="413">
        <v>4.9000000000000002E-2</v>
      </c>
      <c r="V61" s="413">
        <v>7.0999999999999994E-2</v>
      </c>
      <c r="W61" s="413">
        <v>0.11700000000000001</v>
      </c>
      <c r="X61" s="413">
        <v>0.14199999999999999</v>
      </c>
      <c r="Y61" s="413">
        <v>0.03</v>
      </c>
      <c r="Z61" s="413">
        <v>3.5999999999999997E-2</v>
      </c>
      <c r="AA61" s="413">
        <v>7.0999999999999994E-2</v>
      </c>
      <c r="AB61" s="413">
        <v>0.14199999999999999</v>
      </c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</row>
    <row r="62" spans="1:164" s="55" customFormat="1" ht="24" customHeight="1">
      <c r="A62" s="291"/>
      <c r="B62" s="299"/>
      <c r="C62" s="299"/>
      <c r="D62" s="299"/>
      <c r="E62" s="299" t="s">
        <v>45</v>
      </c>
      <c r="F62" s="293">
        <f>8.46/1000</f>
        <v>8.4600000000000005E-3</v>
      </c>
      <c r="G62" s="293">
        <f>5.28/1000</f>
        <v>5.28E-3</v>
      </c>
      <c r="H62" s="413">
        <f>15.33/1000</f>
        <v>1.533E-2</v>
      </c>
      <c r="I62" s="413">
        <f>15.33/1000</f>
        <v>1.533E-2</v>
      </c>
      <c r="J62" s="413">
        <f>18.5/1000</f>
        <v>1.8499999999999999E-2</v>
      </c>
      <c r="K62" s="346"/>
      <c r="L62" s="413"/>
      <c r="M62" s="413"/>
      <c r="N62" s="413"/>
      <c r="O62" s="413"/>
      <c r="P62" s="413"/>
      <c r="Q62" s="413"/>
      <c r="R62" s="413"/>
      <c r="S62" s="413"/>
      <c r="T62" s="413"/>
      <c r="U62" s="413"/>
      <c r="V62" s="413"/>
      <c r="W62" s="413"/>
      <c r="X62" s="413"/>
      <c r="Y62" s="413"/>
      <c r="Z62" s="413"/>
      <c r="AA62" s="413"/>
      <c r="AB62" s="413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</row>
    <row r="63" spans="1:164" s="55" customFormat="1" ht="24" customHeight="1" thickBot="1">
      <c r="A63" s="300"/>
      <c r="B63" s="301"/>
      <c r="C63" s="301"/>
      <c r="D63" s="301"/>
      <c r="E63" s="301" t="s">
        <v>22</v>
      </c>
      <c r="F63" s="302">
        <f>2.6/3*1.3*1.1*1.5</f>
        <v>1.859</v>
      </c>
      <c r="G63" s="302">
        <f>2.6*1.5*1.25</f>
        <v>4.875</v>
      </c>
      <c r="H63" s="302">
        <f>3.4/4*1.5</f>
        <v>1.2749999999999999</v>
      </c>
      <c r="I63" s="302">
        <f>3.4/4*1.5</f>
        <v>1.2749999999999999</v>
      </c>
      <c r="J63" s="302">
        <f>3.4/4*1.5</f>
        <v>1.2749999999999999</v>
      </c>
      <c r="K63" s="303">
        <f>2.6/3*120%</f>
        <v>1.04</v>
      </c>
      <c r="L63" s="302">
        <f>0.3</f>
        <v>0.3</v>
      </c>
      <c r="M63" s="302">
        <f>0.3*(3.4/4)</f>
        <v>0.255</v>
      </c>
      <c r="N63" s="302">
        <f>0.3*(3.4/4)</f>
        <v>0.255</v>
      </c>
      <c r="O63" s="302">
        <f>2*1.5</f>
        <v>3</v>
      </c>
      <c r="P63" s="302">
        <f>2.6*1.5</f>
        <v>3.9000000000000004</v>
      </c>
      <c r="Q63" s="302">
        <f>2.6*1.5</f>
        <v>3.9000000000000004</v>
      </c>
      <c r="R63" s="302">
        <f>2.6*1.5</f>
        <v>3.9000000000000004</v>
      </c>
      <c r="S63" s="302">
        <f t="shared" ref="S63:X63" si="2">3.4/4*1.5</f>
        <v>1.2749999999999999</v>
      </c>
      <c r="T63" s="302">
        <f t="shared" si="2"/>
        <v>1.2749999999999999</v>
      </c>
      <c r="U63" s="302">
        <f t="shared" si="2"/>
        <v>1.2749999999999999</v>
      </c>
      <c r="V63" s="302">
        <f t="shared" si="2"/>
        <v>1.2749999999999999</v>
      </c>
      <c r="W63" s="302">
        <f t="shared" si="2"/>
        <v>1.2749999999999999</v>
      </c>
      <c r="X63" s="302">
        <f t="shared" si="2"/>
        <v>1.2749999999999999</v>
      </c>
      <c r="Y63" s="302">
        <f>2.6*1.5</f>
        <v>3.9000000000000004</v>
      </c>
      <c r="Z63" s="302">
        <f>3.4/4*1.5</f>
        <v>1.2749999999999999</v>
      </c>
      <c r="AA63" s="302">
        <f>3.4/4*1.5</f>
        <v>1.2749999999999999</v>
      </c>
      <c r="AB63" s="302">
        <f>3.4/4*1.5</f>
        <v>1.2749999999999999</v>
      </c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</row>
    <row r="64" spans="1:164" s="55" customFormat="1" ht="24" customHeight="1" thickTop="1">
      <c r="A64" s="304" t="s">
        <v>15</v>
      </c>
      <c r="B64" s="305">
        <f>ROUNDDOWN((SUM(F64:AB64)*D64),2)</f>
        <v>12.8</v>
      </c>
      <c r="C64" s="304" t="s">
        <v>222</v>
      </c>
      <c r="D64" s="306">
        <v>1</v>
      </c>
      <c r="E64" s="307" t="str">
        <f>E60</f>
        <v>특고압케이블공</v>
      </c>
      <c r="F64" s="308">
        <f>ROUNDDOWN(F$57*F60*F$63,2)</f>
        <v>2.0699999999999998</v>
      </c>
      <c r="G64" s="308"/>
      <c r="H64" s="308"/>
      <c r="I64" s="308"/>
      <c r="J64" s="308"/>
      <c r="K64" s="308">
        <f>ROUNDDOWN(K$57*K60*K$63,2)</f>
        <v>10.73</v>
      </c>
      <c r="L64" s="308"/>
      <c r="M64" s="308"/>
      <c r="N64" s="308"/>
      <c r="O64" s="308"/>
      <c r="P64" s="308"/>
      <c r="Q64" s="308"/>
      <c r="R64" s="308"/>
      <c r="S64" s="308"/>
      <c r="T64" s="308"/>
      <c r="U64" s="308"/>
      <c r="V64" s="308"/>
      <c r="W64" s="308"/>
      <c r="X64" s="308"/>
      <c r="Y64" s="308"/>
      <c r="Z64" s="308"/>
      <c r="AA64" s="308"/>
      <c r="AB64" s="308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</row>
    <row r="65" spans="1:164" s="55" customFormat="1" ht="24" customHeight="1">
      <c r="A65" s="291" t="s">
        <v>15</v>
      </c>
      <c r="B65" s="309">
        <f>ROUNDDOWN((SUM(F65:AB65)*D65),2)</f>
        <v>99.95</v>
      </c>
      <c r="C65" s="291" t="s">
        <v>44</v>
      </c>
      <c r="D65" s="310">
        <v>1</v>
      </c>
      <c r="E65" s="311" t="str">
        <f>E61</f>
        <v>저압케이블전공</v>
      </c>
      <c r="F65" s="312">
        <f>ROUNDDOWN(F$57*F61*F$63,2)</f>
        <v>0</v>
      </c>
      <c r="G65" s="312">
        <f t="shared" ref="G65:J66" si="3">ROUNDDOWN(G$57*G61*G$63,2)</f>
        <v>0.18</v>
      </c>
      <c r="H65" s="312">
        <f t="shared" si="3"/>
        <v>6.09</v>
      </c>
      <c r="I65" s="312">
        <f t="shared" si="3"/>
        <v>2.81</v>
      </c>
      <c r="J65" s="312">
        <f t="shared" si="3"/>
        <v>12.07</v>
      </c>
      <c r="K65" s="312">
        <f>ROUNDDOWN(K$57*K61*K$63,2)</f>
        <v>0</v>
      </c>
      <c r="L65" s="312">
        <f t="shared" ref="L65:AB65" si="4">ROUNDDOWN(L$57*L61*L$63,2)</f>
        <v>0.4</v>
      </c>
      <c r="M65" s="312">
        <f t="shared" si="4"/>
        <v>9.7100000000000009</v>
      </c>
      <c r="N65" s="312">
        <f t="shared" si="4"/>
        <v>6.28</v>
      </c>
      <c r="O65" s="312">
        <f t="shared" si="4"/>
        <v>0.48</v>
      </c>
      <c r="P65" s="312">
        <f t="shared" si="4"/>
        <v>6.63</v>
      </c>
      <c r="Q65" s="312">
        <f t="shared" si="4"/>
        <v>0.81</v>
      </c>
      <c r="R65" s="312">
        <f t="shared" si="4"/>
        <v>0.81</v>
      </c>
      <c r="S65" s="312">
        <f t="shared" si="4"/>
        <v>2.93</v>
      </c>
      <c r="T65" s="312">
        <f t="shared" si="4"/>
        <v>5.69</v>
      </c>
      <c r="U65" s="312">
        <f t="shared" si="4"/>
        <v>5.74</v>
      </c>
      <c r="V65" s="312">
        <f t="shared" si="4"/>
        <v>13.39</v>
      </c>
      <c r="W65" s="312">
        <f t="shared" si="4"/>
        <v>8.35</v>
      </c>
      <c r="X65" s="312">
        <f t="shared" si="4"/>
        <v>5.79</v>
      </c>
      <c r="Y65" s="312">
        <f t="shared" si="4"/>
        <v>1.63</v>
      </c>
      <c r="Z65" s="312">
        <f t="shared" si="4"/>
        <v>2.57</v>
      </c>
      <c r="AA65" s="312">
        <f t="shared" si="4"/>
        <v>2.5299999999999998</v>
      </c>
      <c r="AB65" s="312">
        <f t="shared" si="4"/>
        <v>5.0599999999999996</v>
      </c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</row>
    <row r="66" spans="1:164" s="55" customFormat="1" ht="24" customHeight="1" thickBot="1">
      <c r="A66" s="295" t="s">
        <v>15</v>
      </c>
      <c r="B66" s="313">
        <f>ROUNDDOWN((SUM(F66:AB66)*D66),2)</f>
        <v>23.22</v>
      </c>
      <c r="C66" s="295" t="str">
        <f>C65</f>
        <v>인</v>
      </c>
      <c r="D66" s="314">
        <f>D65</f>
        <v>1</v>
      </c>
      <c r="E66" s="315" t="str">
        <f>E62</f>
        <v>보통인부</v>
      </c>
      <c r="F66" s="316">
        <f>ROUNDDOWN(F$57*F62*F$63,2)</f>
        <v>2.0699999999999998</v>
      </c>
      <c r="G66" s="316">
        <f t="shared" si="3"/>
        <v>0.18</v>
      </c>
      <c r="H66" s="316">
        <f t="shared" si="3"/>
        <v>6.09</v>
      </c>
      <c r="I66" s="316">
        <f t="shared" si="3"/>
        <v>2.81</v>
      </c>
      <c r="J66" s="316">
        <f t="shared" si="3"/>
        <v>12.07</v>
      </c>
      <c r="K66" s="316">
        <f>ROUNDDOWN(K$57*K62*K$63,2)</f>
        <v>0</v>
      </c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</row>
    <row r="67" spans="1:164" ht="24" customHeight="1" thickTop="1">
      <c r="A67" s="321"/>
      <c r="B67" s="317"/>
      <c r="C67" s="318"/>
      <c r="D67" s="319"/>
      <c r="E67" s="318"/>
      <c r="F67" s="320" t="s">
        <v>126</v>
      </c>
      <c r="G67" s="320" t="s">
        <v>126</v>
      </c>
      <c r="H67" s="320" t="s">
        <v>126</v>
      </c>
      <c r="I67" s="320" t="s">
        <v>126</v>
      </c>
      <c r="J67" s="320" t="s">
        <v>126</v>
      </c>
      <c r="K67" s="320" t="s">
        <v>126</v>
      </c>
      <c r="L67" s="320" t="s">
        <v>126</v>
      </c>
      <c r="M67" s="320" t="s">
        <v>126</v>
      </c>
      <c r="N67" s="320" t="s">
        <v>126</v>
      </c>
      <c r="O67" s="320" t="s">
        <v>126</v>
      </c>
      <c r="P67" s="320" t="s">
        <v>126</v>
      </c>
      <c r="Q67" s="320" t="s">
        <v>126</v>
      </c>
      <c r="R67" s="320" t="s">
        <v>126</v>
      </c>
      <c r="S67" s="320" t="s">
        <v>126</v>
      </c>
      <c r="T67" s="320" t="s">
        <v>126</v>
      </c>
      <c r="U67" s="320" t="s">
        <v>126</v>
      </c>
      <c r="V67" s="320" t="s">
        <v>126</v>
      </c>
      <c r="W67" s="320" t="s">
        <v>126</v>
      </c>
      <c r="X67" s="320" t="s">
        <v>126</v>
      </c>
      <c r="Y67" s="320" t="s">
        <v>126</v>
      </c>
      <c r="Z67" s="320" t="s">
        <v>126</v>
      </c>
      <c r="AA67" s="320" t="s">
        <v>126</v>
      </c>
      <c r="AB67" s="320" t="s">
        <v>126</v>
      </c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2"/>
      <c r="BN67" s="232"/>
      <c r="BO67" s="232"/>
      <c r="BP67" s="232"/>
      <c r="BQ67" s="232"/>
      <c r="BR67" s="232"/>
      <c r="BS67" s="232"/>
      <c r="BT67" s="232"/>
      <c r="BU67" s="232"/>
      <c r="BV67" s="232"/>
      <c r="BW67" s="232"/>
      <c r="BX67" s="232"/>
      <c r="BY67" s="232"/>
      <c r="BZ67" s="232"/>
      <c r="CA67" s="232"/>
      <c r="CB67" s="232"/>
      <c r="CC67" s="232"/>
      <c r="CD67" s="232"/>
      <c r="CE67" s="232"/>
      <c r="CF67" s="232"/>
      <c r="CG67" s="232"/>
      <c r="CH67" s="232"/>
      <c r="CI67" s="232"/>
      <c r="CJ67" s="232"/>
      <c r="CK67" s="232"/>
      <c r="CL67" s="232"/>
      <c r="CM67" s="232"/>
      <c r="CN67" s="232"/>
      <c r="CO67" s="232"/>
      <c r="CP67" s="232"/>
      <c r="CQ67" s="232"/>
      <c r="CR67" s="232"/>
      <c r="CS67" s="232"/>
      <c r="CT67" s="232"/>
      <c r="CU67" s="232"/>
      <c r="CV67" s="232"/>
      <c r="CW67" s="232"/>
      <c r="CX67" s="232"/>
      <c r="CY67" s="232"/>
      <c r="CZ67" s="232"/>
      <c r="DA67" s="232"/>
      <c r="DB67" s="232"/>
      <c r="DC67" s="232"/>
      <c r="DD67" s="232"/>
      <c r="DE67" s="232"/>
      <c r="DF67" s="232"/>
      <c r="DG67" s="232"/>
      <c r="DH67" s="232"/>
      <c r="DI67" s="232"/>
      <c r="DJ67" s="232"/>
      <c r="DK67" s="232"/>
      <c r="DL67" s="232"/>
      <c r="DM67" s="232"/>
      <c r="DN67" s="232"/>
      <c r="DO67" s="232"/>
      <c r="DP67" s="232"/>
      <c r="DQ67" s="232"/>
      <c r="DR67" s="232"/>
      <c r="DS67" s="232"/>
      <c r="DT67" s="232"/>
      <c r="DU67" s="232"/>
      <c r="DV67" s="232"/>
      <c r="DW67" s="232"/>
      <c r="DX67" s="232"/>
      <c r="DY67" s="232"/>
      <c r="DZ67" s="232"/>
      <c r="EA67" s="232"/>
      <c r="EB67" s="232"/>
      <c r="EC67" s="232"/>
      <c r="ED67" s="232"/>
      <c r="EE67" s="232"/>
      <c r="EF67" s="232"/>
      <c r="EG67" s="232"/>
      <c r="EH67" s="232"/>
      <c r="EI67" s="232"/>
      <c r="EJ67" s="232"/>
      <c r="EK67" s="232"/>
      <c r="EL67" s="232"/>
      <c r="EM67" s="232"/>
      <c r="EN67" s="232"/>
      <c r="EO67" s="232"/>
      <c r="EP67" s="232"/>
      <c r="EQ67" s="232"/>
      <c r="ER67" s="232"/>
      <c r="ES67" s="232"/>
      <c r="ET67" s="232"/>
      <c r="EU67" s="232"/>
      <c r="EV67" s="232"/>
      <c r="EW67" s="232"/>
      <c r="EX67" s="232"/>
      <c r="EY67" s="232"/>
      <c r="EZ67" s="232"/>
      <c r="FA67" s="232"/>
      <c r="FB67" s="232"/>
      <c r="FC67" s="232"/>
      <c r="FD67" s="232"/>
      <c r="FE67" s="232"/>
      <c r="FF67" s="232"/>
      <c r="FG67" s="232"/>
      <c r="FH67" s="232"/>
    </row>
    <row r="68" spans="1:164" ht="24" customHeight="1">
      <c r="A68" s="484"/>
      <c r="B68" s="485"/>
      <c r="C68" s="366"/>
      <c r="D68" s="486"/>
      <c r="E68" s="366"/>
      <c r="F68" s="487" t="s">
        <v>123</v>
      </c>
      <c r="G68" s="487" t="s">
        <v>123</v>
      </c>
      <c r="H68" s="487" t="s">
        <v>123</v>
      </c>
      <c r="I68" s="487" t="s">
        <v>123</v>
      </c>
      <c r="J68" s="487" t="s">
        <v>123</v>
      </c>
      <c r="K68" s="487" t="s">
        <v>224</v>
      </c>
      <c r="L68" s="487" t="s">
        <v>224</v>
      </c>
      <c r="M68" s="487" t="s">
        <v>224</v>
      </c>
      <c r="N68" s="487" t="s">
        <v>224</v>
      </c>
      <c r="O68" s="487" t="s">
        <v>429</v>
      </c>
      <c r="P68" s="487" t="s">
        <v>429</v>
      </c>
      <c r="Q68" s="487" t="s">
        <v>429</v>
      </c>
      <c r="R68" s="487" t="s">
        <v>429</v>
      </c>
      <c r="S68" s="487" t="s">
        <v>429</v>
      </c>
      <c r="T68" s="487" t="s">
        <v>429</v>
      </c>
      <c r="U68" s="487" t="s">
        <v>429</v>
      </c>
      <c r="V68" s="487" t="s">
        <v>429</v>
      </c>
      <c r="W68" s="487" t="s">
        <v>429</v>
      </c>
      <c r="X68" s="487" t="s">
        <v>429</v>
      </c>
      <c r="Y68" s="487" t="s">
        <v>429</v>
      </c>
      <c r="Z68" s="487" t="s">
        <v>429</v>
      </c>
      <c r="AA68" s="487" t="s">
        <v>429</v>
      </c>
      <c r="AB68" s="487" t="s">
        <v>429</v>
      </c>
      <c r="AC68" s="365"/>
      <c r="AD68" s="365"/>
      <c r="AE68" s="365"/>
      <c r="AF68" s="365"/>
      <c r="AG68" s="365"/>
      <c r="AH68" s="365"/>
      <c r="AI68" s="365"/>
      <c r="AJ68" s="365"/>
      <c r="AK68" s="365"/>
      <c r="AL68" s="365"/>
      <c r="AM68" s="365"/>
      <c r="AN68" s="365"/>
      <c r="AO68" s="365"/>
      <c r="AP68" s="365"/>
      <c r="AQ68" s="365"/>
      <c r="AR68" s="365"/>
      <c r="AS68" s="365"/>
      <c r="AT68" s="365"/>
      <c r="AU68" s="365"/>
      <c r="AV68" s="365"/>
      <c r="AW68" s="365"/>
      <c r="AX68" s="365"/>
      <c r="AY68" s="365"/>
      <c r="AZ68" s="365"/>
      <c r="BA68" s="365"/>
      <c r="BB68" s="365"/>
      <c r="BC68" s="365"/>
      <c r="BD68" s="365"/>
      <c r="BE68" s="365"/>
      <c r="BF68" s="365"/>
      <c r="BG68" s="365"/>
      <c r="BH68" s="365"/>
      <c r="BI68" s="365"/>
      <c r="BJ68" s="365"/>
      <c r="BK68" s="365"/>
      <c r="BL68" s="365"/>
      <c r="BM68" s="365"/>
      <c r="BN68" s="365"/>
      <c r="BO68" s="365"/>
      <c r="BP68" s="365"/>
      <c r="BQ68" s="365"/>
      <c r="BR68" s="365"/>
      <c r="BS68" s="365"/>
      <c r="BT68" s="365"/>
      <c r="BU68" s="365"/>
      <c r="BV68" s="365"/>
      <c r="BW68" s="365"/>
      <c r="BX68" s="365"/>
      <c r="BY68" s="365"/>
      <c r="BZ68" s="365"/>
      <c r="CA68" s="365"/>
      <c r="CB68" s="365"/>
      <c r="CC68" s="365"/>
      <c r="CD68" s="365"/>
      <c r="CE68" s="365"/>
      <c r="CF68" s="365"/>
      <c r="CG68" s="365"/>
      <c r="CH68" s="365"/>
      <c r="CI68" s="365"/>
      <c r="CJ68" s="365"/>
      <c r="CK68" s="365"/>
      <c r="CL68" s="365"/>
      <c r="CM68" s="365"/>
      <c r="CN68" s="365"/>
      <c r="CO68" s="365"/>
      <c r="CP68" s="365"/>
      <c r="CQ68" s="365"/>
      <c r="CR68" s="365"/>
      <c r="CS68" s="365"/>
      <c r="CT68" s="365"/>
      <c r="CU68" s="365"/>
      <c r="CV68" s="365"/>
      <c r="CW68" s="365"/>
      <c r="CX68" s="365"/>
      <c r="CY68" s="365"/>
      <c r="CZ68" s="365"/>
      <c r="DA68" s="365"/>
      <c r="DB68" s="365"/>
      <c r="DC68" s="365"/>
      <c r="DD68" s="365"/>
      <c r="DE68" s="365"/>
      <c r="DF68" s="365"/>
      <c r="DG68" s="365"/>
      <c r="DH68" s="365"/>
      <c r="DI68" s="365"/>
      <c r="DJ68" s="365"/>
      <c r="DK68" s="365"/>
      <c r="DL68" s="365"/>
      <c r="DM68" s="365"/>
      <c r="DN68" s="365"/>
      <c r="DO68" s="365"/>
      <c r="DP68" s="365"/>
      <c r="DQ68" s="365"/>
      <c r="DR68" s="365"/>
      <c r="DS68" s="365"/>
      <c r="DT68" s="365"/>
      <c r="DU68" s="365"/>
      <c r="DV68" s="365"/>
      <c r="DW68" s="365"/>
      <c r="DX68" s="365"/>
      <c r="DY68" s="365"/>
      <c r="DZ68" s="365"/>
      <c r="EA68" s="365"/>
      <c r="EB68" s="365"/>
      <c r="EC68" s="365"/>
      <c r="ED68" s="365"/>
      <c r="EE68" s="365"/>
      <c r="EF68" s="365"/>
      <c r="EG68" s="365"/>
      <c r="EH68" s="365"/>
      <c r="EI68" s="365"/>
      <c r="EJ68" s="365"/>
      <c r="EK68" s="365"/>
      <c r="EL68" s="365"/>
      <c r="EM68" s="365"/>
      <c r="EN68" s="365"/>
      <c r="EO68" s="365"/>
      <c r="EP68" s="365"/>
      <c r="EQ68" s="365"/>
      <c r="ER68" s="365"/>
      <c r="ES68" s="365"/>
      <c r="ET68" s="365"/>
      <c r="EU68" s="365"/>
      <c r="EV68" s="365"/>
      <c r="EW68" s="365"/>
      <c r="EX68" s="365"/>
      <c r="EY68" s="365"/>
      <c r="EZ68" s="365"/>
      <c r="FA68" s="365"/>
      <c r="FB68" s="365"/>
      <c r="FC68" s="365"/>
      <c r="FD68" s="365"/>
      <c r="FE68" s="365"/>
      <c r="FF68" s="365"/>
      <c r="FG68" s="365"/>
      <c r="FH68" s="365"/>
    </row>
    <row r="69" spans="1:164" ht="24" customHeight="1" thickBot="1">
      <c r="A69" s="347"/>
      <c r="B69" s="294"/>
      <c r="C69" s="233"/>
      <c r="D69" s="49"/>
      <c r="E69" s="233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2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</row>
    <row r="70" spans="1:164" ht="24" customHeight="1" thickTop="1"/>
  </sheetData>
  <mergeCells count="18">
    <mergeCell ref="A19:B19"/>
    <mergeCell ref="A28:B28"/>
    <mergeCell ref="A33:B33"/>
    <mergeCell ref="L1:N1"/>
    <mergeCell ref="O2:X2"/>
    <mergeCell ref="Y2:AB2"/>
    <mergeCell ref="O1:AB1"/>
    <mergeCell ref="A13:B13"/>
    <mergeCell ref="A7:B7"/>
    <mergeCell ref="A1:A3"/>
    <mergeCell ref="B1:C3"/>
    <mergeCell ref="D1:D3"/>
    <mergeCell ref="E1:E3"/>
    <mergeCell ref="A4:B4"/>
    <mergeCell ref="G2:H2"/>
    <mergeCell ref="I2:J2"/>
    <mergeCell ref="G1:J1"/>
    <mergeCell ref="M2:N2"/>
  </mergeCells>
  <phoneticPr fontId="4" type="noConversion"/>
  <pageMargins left="0.82677165354330717" right="0.23622047244094491" top="1.1417322834645669" bottom="0.43307086614173229" header="0.74803149606299213" footer="0.39370078740157483"/>
  <pageSetup paperSize="9" scale="74" pageOrder="overThenDown" orientation="landscape" r:id="rId1"/>
  <headerFooter alignWithMargins="0">
    <oddHeader>&amp;L
&amp;C&amp;"맑은 고딕,굵게"&amp;16&amp;A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C000"/>
  </sheetPr>
  <dimension ref="A1:V21"/>
  <sheetViews>
    <sheetView view="pageBreakPreview" zoomScale="120" zoomScaleNormal="120" zoomScaleSheetLayoutView="120" workbookViewId="0">
      <pane xSplit="9" ySplit="3" topLeftCell="J16" activePane="bottomRight" state="frozen"/>
      <selection activeCell="S5" sqref="S5"/>
      <selection pane="topRight" activeCell="S5" sqref="S5"/>
      <selection pane="bottomLeft" activeCell="S5" sqref="S5"/>
      <selection pane="bottomRight" activeCell="I13" sqref="I13"/>
    </sheetView>
  </sheetViews>
  <sheetFormatPr defaultColWidth="11.42578125" defaultRowHeight="21.6" customHeight="1"/>
  <cols>
    <col min="1" max="1" width="5" style="421" customWidth="1"/>
    <col min="2" max="2" width="12.140625" style="465" customWidth="1"/>
    <col min="3" max="3" width="3.7109375" style="436" customWidth="1"/>
    <col min="4" max="4" width="5.7109375" style="436" customWidth="1"/>
    <col min="5" max="5" width="19.28515625" style="421" customWidth="1"/>
    <col min="6" max="18" width="7.7109375" style="421" customWidth="1"/>
    <col min="19" max="16384" width="11.42578125" style="421"/>
  </cols>
  <sheetData>
    <row r="1" spans="1:22" ht="21.6" customHeight="1">
      <c r="A1" s="851" t="s">
        <v>362</v>
      </c>
      <c r="B1" s="851" t="s">
        <v>363</v>
      </c>
      <c r="C1" s="851"/>
      <c r="D1" s="851"/>
      <c r="E1" s="851" t="s">
        <v>364</v>
      </c>
      <c r="F1" s="856" t="s">
        <v>273</v>
      </c>
      <c r="G1" s="857"/>
      <c r="H1" s="857"/>
      <c r="I1" s="857"/>
      <c r="J1" s="432"/>
      <c r="K1" s="856" t="s">
        <v>271</v>
      </c>
      <c r="L1" s="857"/>
      <c r="M1" s="857"/>
      <c r="N1" s="858"/>
      <c r="O1" s="852" t="s">
        <v>365</v>
      </c>
      <c r="P1" s="852"/>
      <c r="Q1" s="852"/>
      <c r="R1" s="852"/>
    </row>
    <row r="2" spans="1:22" ht="21.6" customHeight="1">
      <c r="A2" s="851"/>
      <c r="B2" s="851"/>
      <c r="C2" s="851"/>
      <c r="D2" s="851"/>
      <c r="E2" s="851"/>
      <c r="F2" s="422" t="s">
        <v>366</v>
      </c>
      <c r="G2" s="422" t="s">
        <v>366</v>
      </c>
      <c r="H2" s="422" t="s">
        <v>367</v>
      </c>
      <c r="I2" s="422" t="s">
        <v>367</v>
      </c>
      <c r="J2" s="422" t="s">
        <v>368</v>
      </c>
      <c r="K2" s="854" t="s">
        <v>366</v>
      </c>
      <c r="L2" s="855"/>
      <c r="M2" s="422" t="s">
        <v>367</v>
      </c>
      <c r="N2" s="422" t="s">
        <v>368</v>
      </c>
      <c r="O2" s="422" t="s">
        <v>369</v>
      </c>
      <c r="P2" s="422" t="s">
        <v>370</v>
      </c>
      <c r="Q2" s="422" t="s">
        <v>371</v>
      </c>
      <c r="R2" s="422" t="s">
        <v>372</v>
      </c>
    </row>
    <row r="3" spans="1:22" ht="21.6" customHeight="1">
      <c r="A3" s="851"/>
      <c r="B3" s="851"/>
      <c r="C3" s="851"/>
      <c r="D3" s="851"/>
      <c r="E3" s="851"/>
      <c r="F3" s="422" t="s">
        <v>384</v>
      </c>
      <c r="G3" s="422" t="s">
        <v>387</v>
      </c>
      <c r="H3" s="422" t="s">
        <v>384</v>
      </c>
      <c r="I3" s="422" t="s">
        <v>388</v>
      </c>
      <c r="J3" s="422" t="s">
        <v>390</v>
      </c>
      <c r="K3" s="422" t="s">
        <v>373</v>
      </c>
      <c r="L3" s="422" t="s">
        <v>384</v>
      </c>
      <c r="M3" s="422" t="s">
        <v>384</v>
      </c>
      <c r="N3" s="422" t="s">
        <v>374</v>
      </c>
      <c r="O3" s="422">
        <v>100</v>
      </c>
      <c r="P3" s="422" t="s">
        <v>375</v>
      </c>
      <c r="Q3" s="422">
        <v>14</v>
      </c>
      <c r="R3" s="422" t="s">
        <v>376</v>
      </c>
    </row>
    <row r="4" spans="1:22" ht="21.6" customHeight="1">
      <c r="A4" s="422"/>
      <c r="B4" s="853" t="s">
        <v>381</v>
      </c>
      <c r="C4" s="853"/>
      <c r="D4" s="853"/>
      <c r="E4" s="422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</row>
    <row r="5" spans="1:22" ht="21.6" customHeight="1">
      <c r="A5" s="422"/>
      <c r="B5" s="424" t="s">
        <v>377</v>
      </c>
      <c r="C5" s="425">
        <v>1</v>
      </c>
      <c r="D5" s="426"/>
      <c r="E5" s="422" t="s">
        <v>382</v>
      </c>
      <c r="F5" s="423"/>
      <c r="G5" s="423"/>
      <c r="H5" s="424"/>
      <c r="I5" s="424"/>
      <c r="J5" s="424"/>
      <c r="K5" s="424">
        <f>ESUM($E5)</f>
        <v>4</v>
      </c>
      <c r="L5" s="424"/>
      <c r="M5" s="423"/>
      <c r="N5" s="424">
        <v>2</v>
      </c>
      <c r="O5" s="424">
        <f>(ROUNDUP((K5/3+L5/3+M5*2+N5*2),0)*2)</f>
        <v>12</v>
      </c>
      <c r="P5" s="424">
        <f>O5*10</f>
        <v>120</v>
      </c>
      <c r="Q5" s="424">
        <f>O5</f>
        <v>12</v>
      </c>
      <c r="R5" s="424">
        <f>ROUNDUP(K5/1.5,0)</f>
        <v>3</v>
      </c>
    </row>
    <row r="6" spans="1:22" ht="21.6" customHeight="1">
      <c r="A6" s="422"/>
      <c r="B6" s="424" t="s">
        <v>389</v>
      </c>
      <c r="C6" s="425">
        <v>1</v>
      </c>
      <c r="D6" s="426"/>
      <c r="E6" s="422">
        <v>3</v>
      </c>
      <c r="F6" s="423"/>
      <c r="G6" s="423"/>
      <c r="H6" s="424"/>
      <c r="I6" s="424"/>
      <c r="J6" s="424"/>
      <c r="K6" s="423"/>
      <c r="L6" s="424">
        <f>ESUM($E6)</f>
        <v>3</v>
      </c>
      <c r="M6" s="423">
        <v>1</v>
      </c>
      <c r="N6" s="424"/>
      <c r="O6" s="424">
        <f>(ROUNDUP((K6/3+L6/3+M6*2+N6*2),0)*2)</f>
        <v>6</v>
      </c>
      <c r="P6" s="424">
        <f>O6*10</f>
        <v>60</v>
      </c>
      <c r="Q6" s="424">
        <f>O6</f>
        <v>6</v>
      </c>
      <c r="R6" s="424">
        <f>ROUNDUP(K6/1.5,0)</f>
        <v>0</v>
      </c>
    </row>
    <row r="7" spans="1:22" ht="21.6" customHeight="1">
      <c r="A7" s="422"/>
      <c r="B7" s="853" t="s">
        <v>383</v>
      </c>
      <c r="C7" s="853"/>
      <c r="D7" s="853"/>
      <c r="E7" s="422"/>
      <c r="F7" s="423"/>
      <c r="G7" s="423"/>
      <c r="H7" s="423"/>
      <c r="I7" s="423"/>
      <c r="J7" s="423"/>
      <c r="K7" s="423"/>
      <c r="L7" s="423"/>
      <c r="M7" s="423"/>
      <c r="N7" s="423"/>
      <c r="O7" s="423"/>
      <c r="P7" s="423"/>
      <c r="Q7" s="423"/>
      <c r="R7" s="423"/>
    </row>
    <row r="8" spans="1:22" ht="21.6" customHeight="1">
      <c r="A8" s="422"/>
      <c r="B8" s="424" t="s">
        <v>389</v>
      </c>
      <c r="C8" s="425">
        <v>1</v>
      </c>
      <c r="D8" s="426"/>
      <c r="E8" s="422" t="s">
        <v>386</v>
      </c>
      <c r="F8" s="424">
        <f>ESUM($E8)</f>
        <v>12</v>
      </c>
      <c r="G8" s="424"/>
      <c r="H8" s="424">
        <v>2</v>
      </c>
      <c r="I8" s="424"/>
      <c r="J8" s="424">
        <v>2</v>
      </c>
      <c r="K8" s="424"/>
      <c r="L8" s="424"/>
      <c r="M8" s="424"/>
      <c r="N8" s="424"/>
      <c r="O8" s="424">
        <f>(ROUNDUP((F8/3+G8/3+H8*2+I8*2+J8*2),0)*2)</f>
        <v>24</v>
      </c>
      <c r="P8" s="424">
        <f>O8*10</f>
        <v>240</v>
      </c>
      <c r="Q8" s="424">
        <f>O8</f>
        <v>24</v>
      </c>
      <c r="R8" s="424">
        <f>ROUNDUP(F8/1.5,0)</f>
        <v>8</v>
      </c>
    </row>
    <row r="9" spans="1:22" ht="21.6" customHeight="1">
      <c r="A9" s="422"/>
      <c r="B9" s="424" t="s">
        <v>385</v>
      </c>
      <c r="C9" s="425">
        <v>1</v>
      </c>
      <c r="D9" s="426"/>
      <c r="E9" s="422" t="s">
        <v>296</v>
      </c>
      <c r="F9" s="424"/>
      <c r="G9" s="424">
        <f>ESUM($E9)</f>
        <v>16</v>
      </c>
      <c r="H9" s="424"/>
      <c r="I9" s="424">
        <v>2</v>
      </c>
      <c r="J9" s="424"/>
      <c r="K9" s="424"/>
      <c r="L9" s="424"/>
      <c r="M9" s="424"/>
      <c r="N9" s="424"/>
      <c r="O9" s="424">
        <f>(ROUNDUP((F9/3+G9/3+H9*2+I9*2+J9*2),0)*2)</f>
        <v>20</v>
      </c>
      <c r="P9" s="424">
        <f>O9*10</f>
        <v>200</v>
      </c>
      <c r="Q9" s="424">
        <f>O9</f>
        <v>20</v>
      </c>
      <c r="R9" s="424">
        <f>ROUNDUP(F9/1.5,0)</f>
        <v>0</v>
      </c>
    </row>
    <row r="10" spans="1:22" ht="21.6" customHeight="1">
      <c r="A10" s="422"/>
      <c r="B10" s="424"/>
      <c r="C10" s="425"/>
      <c r="D10" s="426"/>
      <c r="E10" s="422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</row>
    <row r="11" spans="1:22" ht="21.6" customHeight="1">
      <c r="A11" s="422"/>
      <c r="B11" s="424"/>
      <c r="C11" s="425"/>
      <c r="D11" s="426"/>
      <c r="E11" s="422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</row>
    <row r="12" spans="1:22" ht="21.6" customHeight="1">
      <c r="A12" s="422"/>
      <c r="B12" s="424"/>
      <c r="C12" s="425"/>
      <c r="D12" s="426"/>
      <c r="E12" s="422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</row>
    <row r="13" spans="1:22" ht="21.6" customHeight="1">
      <c r="A13" s="422"/>
      <c r="B13" s="424"/>
      <c r="C13" s="425"/>
      <c r="D13" s="426"/>
      <c r="E13" s="422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</row>
    <row r="14" spans="1:22" s="436" customFormat="1" ht="21.6" customHeight="1">
      <c r="A14" s="433"/>
      <c r="B14" s="434"/>
      <c r="C14" s="425"/>
      <c r="D14" s="424"/>
      <c r="E14" s="424" t="s">
        <v>19</v>
      </c>
      <c r="F14" s="435">
        <f>SUM(F4:F13)</f>
        <v>12</v>
      </c>
      <c r="G14" s="435">
        <f t="shared" ref="G14:R14" si="0">SUM(G4:G13)</f>
        <v>16</v>
      </c>
      <c r="H14" s="435">
        <f t="shared" si="0"/>
        <v>2</v>
      </c>
      <c r="I14" s="435">
        <f t="shared" si="0"/>
        <v>2</v>
      </c>
      <c r="J14" s="435">
        <f t="shared" si="0"/>
        <v>2</v>
      </c>
      <c r="K14" s="435">
        <f t="shared" si="0"/>
        <v>4</v>
      </c>
      <c r="L14" s="435">
        <f t="shared" si="0"/>
        <v>3</v>
      </c>
      <c r="M14" s="435">
        <f t="shared" si="0"/>
        <v>1</v>
      </c>
      <c r="N14" s="435">
        <f t="shared" si="0"/>
        <v>2</v>
      </c>
      <c r="O14" s="435">
        <f t="shared" si="0"/>
        <v>62</v>
      </c>
      <c r="P14" s="435">
        <f t="shared" si="0"/>
        <v>620</v>
      </c>
      <c r="Q14" s="435">
        <f t="shared" si="0"/>
        <v>62</v>
      </c>
      <c r="R14" s="435">
        <f t="shared" si="0"/>
        <v>11</v>
      </c>
    </row>
    <row r="15" spans="1:22" s="431" customFormat="1" ht="21.6" customHeight="1">
      <c r="A15" s="433"/>
      <c r="B15" s="434"/>
      <c r="C15" s="425"/>
      <c r="D15" s="424"/>
      <c r="E15" s="426" t="s">
        <v>20</v>
      </c>
      <c r="F15" s="437">
        <v>0.05</v>
      </c>
      <c r="G15" s="437">
        <v>0.05</v>
      </c>
      <c r="H15" s="437"/>
      <c r="I15" s="437"/>
      <c r="J15" s="437"/>
      <c r="K15" s="437"/>
      <c r="L15" s="437"/>
      <c r="M15" s="437"/>
      <c r="N15" s="437"/>
      <c r="O15" s="437"/>
      <c r="P15" s="437"/>
      <c r="Q15" s="437"/>
      <c r="R15" s="437"/>
    </row>
    <row r="16" spans="1:22" s="445" customFormat="1" ht="21.6" customHeight="1" thickBot="1">
      <c r="A16" s="438"/>
      <c r="B16" s="439"/>
      <c r="C16" s="440"/>
      <c r="D16" s="441"/>
      <c r="E16" s="442" t="s">
        <v>21</v>
      </c>
      <c r="F16" s="443">
        <f t="shared" ref="F16:R16" si="1">ROUND(SUM(F14+SUM(F14*F15)),0)</f>
        <v>13</v>
      </c>
      <c r="G16" s="443">
        <f t="shared" si="1"/>
        <v>17</v>
      </c>
      <c r="H16" s="443">
        <f t="shared" si="1"/>
        <v>2</v>
      </c>
      <c r="I16" s="443">
        <f t="shared" si="1"/>
        <v>2</v>
      </c>
      <c r="J16" s="443">
        <f>ROUND(SUM(J14+SUM(J14*J15)),0)</f>
        <v>2</v>
      </c>
      <c r="K16" s="443">
        <f t="shared" si="1"/>
        <v>4</v>
      </c>
      <c r="L16" s="443">
        <f t="shared" si="1"/>
        <v>3</v>
      </c>
      <c r="M16" s="443">
        <f t="shared" si="1"/>
        <v>1</v>
      </c>
      <c r="N16" s="443">
        <f t="shared" si="1"/>
        <v>2</v>
      </c>
      <c r="O16" s="443">
        <f t="shared" si="1"/>
        <v>62</v>
      </c>
      <c r="P16" s="443">
        <f t="shared" si="1"/>
        <v>620</v>
      </c>
      <c r="Q16" s="443">
        <f t="shared" si="1"/>
        <v>62</v>
      </c>
      <c r="R16" s="443">
        <f t="shared" si="1"/>
        <v>11</v>
      </c>
      <c r="S16" s="444"/>
      <c r="T16" s="444"/>
      <c r="U16" s="444"/>
      <c r="V16" s="444"/>
    </row>
    <row r="17" spans="1:18" s="431" customFormat="1" ht="21.6" customHeight="1" thickTop="1">
      <c r="A17" s="427"/>
      <c r="B17" s="428"/>
      <c r="C17" s="429"/>
      <c r="D17" s="430"/>
      <c r="E17" s="430" t="s">
        <v>176</v>
      </c>
      <c r="F17" s="430">
        <v>0.3</v>
      </c>
      <c r="G17" s="430">
        <v>0.36</v>
      </c>
      <c r="H17" s="430">
        <v>0.3</v>
      </c>
      <c r="I17" s="430">
        <v>0.36</v>
      </c>
      <c r="J17" s="430">
        <v>0.3</v>
      </c>
      <c r="K17" s="430">
        <v>0.5</v>
      </c>
      <c r="L17" s="430">
        <v>0.6</v>
      </c>
      <c r="M17" s="430">
        <v>0.5</v>
      </c>
      <c r="N17" s="430">
        <v>0.6</v>
      </c>
      <c r="O17" s="430"/>
      <c r="P17" s="430"/>
      <c r="Q17" s="430"/>
      <c r="R17" s="430"/>
    </row>
    <row r="18" spans="1:18" s="431" customFormat="1" ht="21.6" customHeight="1" thickBot="1">
      <c r="A18" s="446"/>
      <c r="B18" s="447"/>
      <c r="C18" s="448"/>
      <c r="D18" s="449" t="s">
        <v>378</v>
      </c>
      <c r="E18" s="449" t="s">
        <v>22</v>
      </c>
      <c r="F18" s="450">
        <v>1</v>
      </c>
      <c r="G18" s="450">
        <v>1</v>
      </c>
      <c r="H18" s="450">
        <v>1</v>
      </c>
      <c r="I18" s="450">
        <v>1</v>
      </c>
      <c r="J18" s="450">
        <v>1</v>
      </c>
      <c r="K18" s="450">
        <v>1</v>
      </c>
      <c r="L18" s="450">
        <v>1</v>
      </c>
      <c r="M18" s="450">
        <v>1</v>
      </c>
      <c r="N18" s="450">
        <v>1</v>
      </c>
      <c r="O18" s="450"/>
      <c r="P18" s="450"/>
      <c r="Q18" s="450"/>
      <c r="R18" s="450"/>
    </row>
    <row r="19" spans="1:18" s="431" customFormat="1" ht="21.6" customHeight="1" thickTop="1" thickBot="1">
      <c r="A19" s="451" t="s">
        <v>15</v>
      </c>
      <c r="B19" s="452">
        <f>ROUNDDOWN(SUM(F19:R19)*D19,2)</f>
        <v>16.78</v>
      </c>
      <c r="C19" s="453" t="s">
        <v>136</v>
      </c>
      <c r="D19" s="454">
        <v>1</v>
      </c>
      <c r="E19" s="455" t="str">
        <f>E17</f>
        <v>내선전공</v>
      </c>
      <c r="F19" s="456">
        <f>ROUNDDOWN(F$14*F17*F$18,2)</f>
        <v>3.6</v>
      </c>
      <c r="G19" s="456">
        <f t="shared" ref="G19:N19" si="2">ROUNDDOWN(G$14*G17*G$18,2)</f>
        <v>5.76</v>
      </c>
      <c r="H19" s="456">
        <f t="shared" si="2"/>
        <v>0.6</v>
      </c>
      <c r="I19" s="456">
        <f t="shared" si="2"/>
        <v>0.72</v>
      </c>
      <c r="J19" s="456">
        <f t="shared" si="2"/>
        <v>0.6</v>
      </c>
      <c r="K19" s="456">
        <f t="shared" si="2"/>
        <v>2</v>
      </c>
      <c r="L19" s="456">
        <f t="shared" si="2"/>
        <v>1.8</v>
      </c>
      <c r="M19" s="456">
        <f t="shared" si="2"/>
        <v>0.5</v>
      </c>
      <c r="N19" s="456">
        <f t="shared" si="2"/>
        <v>1.2</v>
      </c>
      <c r="O19" s="456"/>
      <c r="P19" s="456"/>
      <c r="Q19" s="456"/>
      <c r="R19" s="456"/>
    </row>
    <row r="20" spans="1:18" s="431" customFormat="1" ht="21.6" customHeight="1" thickTop="1">
      <c r="A20" s="457"/>
      <c r="B20" s="458"/>
      <c r="C20" s="459"/>
      <c r="D20" s="459"/>
      <c r="E20" s="459"/>
      <c r="F20" s="460" t="s">
        <v>379</v>
      </c>
      <c r="G20" s="460" t="s">
        <v>379</v>
      </c>
      <c r="H20" s="460" t="s">
        <v>379</v>
      </c>
      <c r="I20" s="460" t="s">
        <v>379</v>
      </c>
      <c r="J20" s="460" t="s">
        <v>379</v>
      </c>
      <c r="K20" s="460" t="s">
        <v>379</v>
      </c>
      <c r="L20" s="460" t="s">
        <v>379</v>
      </c>
      <c r="M20" s="460" t="s">
        <v>379</v>
      </c>
      <c r="N20" s="460" t="s">
        <v>379</v>
      </c>
      <c r="O20" s="460"/>
      <c r="P20" s="460"/>
      <c r="Q20" s="460"/>
      <c r="R20" s="460" t="s">
        <v>223</v>
      </c>
    </row>
    <row r="21" spans="1:18" s="431" customFormat="1" ht="21.6" customHeight="1">
      <c r="A21" s="461"/>
      <c r="B21" s="462"/>
      <c r="C21" s="463"/>
      <c r="D21" s="463"/>
      <c r="E21" s="463"/>
      <c r="F21" s="464" t="s">
        <v>380</v>
      </c>
      <c r="G21" s="464" t="s">
        <v>380</v>
      </c>
      <c r="H21" s="464" t="s">
        <v>380</v>
      </c>
      <c r="I21" s="464" t="s">
        <v>380</v>
      </c>
      <c r="J21" s="464" t="s">
        <v>380</v>
      </c>
      <c r="K21" s="464" t="s">
        <v>380</v>
      </c>
      <c r="L21" s="464" t="s">
        <v>380</v>
      </c>
      <c r="M21" s="464" t="s">
        <v>380</v>
      </c>
      <c r="N21" s="464" t="s">
        <v>380</v>
      </c>
      <c r="O21" s="464"/>
      <c r="P21" s="464"/>
      <c r="Q21" s="464"/>
      <c r="R21" s="464" t="s">
        <v>230</v>
      </c>
    </row>
  </sheetData>
  <mergeCells count="9">
    <mergeCell ref="B7:D7"/>
    <mergeCell ref="K2:L2"/>
    <mergeCell ref="K1:N1"/>
    <mergeCell ref="F1:I1"/>
    <mergeCell ref="A1:A3"/>
    <mergeCell ref="B1:D3"/>
    <mergeCell ref="E1:E3"/>
    <mergeCell ref="O1:R1"/>
    <mergeCell ref="B4:D4"/>
  </mergeCells>
  <phoneticPr fontId="4" type="noConversion"/>
  <pageMargins left="0.82677165354330717" right="0.23622047244094491" top="1.1417322834645669" bottom="0.43307086614173229" header="0.74803149606299213" footer="0.39370078740157483"/>
  <pageSetup paperSize="9" pageOrder="overThenDown" orientation="landscape" r:id="rId1"/>
  <headerFooter alignWithMargins="0">
    <oddHeader>&amp;L
&amp;C&amp;"맑은 고딕,굵게"&amp;16&amp;A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C000"/>
  </sheetPr>
  <dimension ref="A1:FJ73"/>
  <sheetViews>
    <sheetView view="pageBreakPreview" zoomScale="120" zoomScaleNormal="120" zoomScaleSheetLayoutView="120" workbookViewId="0">
      <pane xSplit="7" ySplit="3" topLeftCell="H64" activePane="bottomRight" state="frozen"/>
      <selection activeCell="S5" sqref="S5"/>
      <selection pane="topRight" activeCell="S5" sqref="S5"/>
      <selection pane="bottomLeft" activeCell="S5" sqref="S5"/>
      <selection pane="bottomRight" activeCell="AD67" sqref="AD67"/>
    </sheetView>
  </sheetViews>
  <sheetFormatPr defaultColWidth="11.42578125" defaultRowHeight="24.95" customHeight="1"/>
  <cols>
    <col min="1" max="1" width="6" style="478" customWidth="1"/>
    <col min="2" max="2" width="15.42578125" style="322" customWidth="1"/>
    <col min="3" max="3" width="3.5703125" style="38" customWidth="1"/>
    <col min="4" max="4" width="5.28515625" style="38" customWidth="1"/>
    <col min="5" max="5" width="11.85546875" style="38" customWidth="1"/>
    <col min="6" max="30" width="6.7109375" style="38" customWidth="1"/>
    <col min="31" max="131" width="11.42578125" style="38" customWidth="1"/>
    <col min="132" max="150" width="11.42578125" style="38"/>
    <col min="151" max="153" width="5" style="38" customWidth="1"/>
    <col min="154" max="260" width="11.42578125" style="38"/>
    <col min="261" max="261" width="6" style="38" customWidth="1"/>
    <col min="262" max="262" width="16.42578125" style="38" customWidth="1"/>
    <col min="263" max="263" width="3.5703125" style="38" customWidth="1"/>
    <col min="264" max="264" width="5.28515625" style="38" customWidth="1"/>
    <col min="265" max="265" width="13.7109375" style="38" customWidth="1"/>
    <col min="266" max="279" width="5.7109375" style="38" customWidth="1"/>
    <col min="280" max="286" width="4.7109375" style="38" customWidth="1"/>
    <col min="287" max="406" width="11.42578125" style="38"/>
    <col min="407" max="409" width="5" style="38" customWidth="1"/>
    <col min="410" max="516" width="11.42578125" style="38"/>
    <col min="517" max="517" width="6" style="38" customWidth="1"/>
    <col min="518" max="518" width="16.42578125" style="38" customWidth="1"/>
    <col min="519" max="519" width="3.5703125" style="38" customWidth="1"/>
    <col min="520" max="520" width="5.28515625" style="38" customWidth="1"/>
    <col min="521" max="521" width="13.7109375" style="38" customWidth="1"/>
    <col min="522" max="535" width="5.7109375" style="38" customWidth="1"/>
    <col min="536" max="542" width="4.7109375" style="38" customWidth="1"/>
    <col min="543" max="662" width="11.42578125" style="38"/>
    <col min="663" max="665" width="5" style="38" customWidth="1"/>
    <col min="666" max="772" width="11.42578125" style="38"/>
    <col min="773" max="773" width="6" style="38" customWidth="1"/>
    <col min="774" max="774" width="16.42578125" style="38" customWidth="1"/>
    <col min="775" max="775" width="3.5703125" style="38" customWidth="1"/>
    <col min="776" max="776" width="5.28515625" style="38" customWidth="1"/>
    <col min="777" max="777" width="13.7109375" style="38" customWidth="1"/>
    <col min="778" max="791" width="5.7109375" style="38" customWidth="1"/>
    <col min="792" max="798" width="4.7109375" style="38" customWidth="1"/>
    <col min="799" max="918" width="11.42578125" style="38"/>
    <col min="919" max="921" width="5" style="38" customWidth="1"/>
    <col min="922" max="1028" width="11.42578125" style="38"/>
    <col min="1029" max="1029" width="6" style="38" customWidth="1"/>
    <col min="1030" max="1030" width="16.42578125" style="38" customWidth="1"/>
    <col min="1031" max="1031" width="3.5703125" style="38" customWidth="1"/>
    <col min="1032" max="1032" width="5.28515625" style="38" customWidth="1"/>
    <col min="1033" max="1033" width="13.7109375" style="38" customWidth="1"/>
    <col min="1034" max="1047" width="5.7109375" style="38" customWidth="1"/>
    <col min="1048" max="1054" width="4.7109375" style="38" customWidth="1"/>
    <col min="1055" max="1174" width="11.42578125" style="38"/>
    <col min="1175" max="1177" width="5" style="38" customWidth="1"/>
    <col min="1178" max="1284" width="11.42578125" style="38"/>
    <col min="1285" max="1285" width="6" style="38" customWidth="1"/>
    <col min="1286" max="1286" width="16.42578125" style="38" customWidth="1"/>
    <col min="1287" max="1287" width="3.5703125" style="38" customWidth="1"/>
    <col min="1288" max="1288" width="5.28515625" style="38" customWidth="1"/>
    <col min="1289" max="1289" width="13.7109375" style="38" customWidth="1"/>
    <col min="1290" max="1303" width="5.7109375" style="38" customWidth="1"/>
    <col min="1304" max="1310" width="4.7109375" style="38" customWidth="1"/>
    <col min="1311" max="1430" width="11.42578125" style="38"/>
    <col min="1431" max="1433" width="5" style="38" customWidth="1"/>
    <col min="1434" max="1540" width="11.42578125" style="38"/>
    <col min="1541" max="1541" width="6" style="38" customWidth="1"/>
    <col min="1542" max="1542" width="16.42578125" style="38" customWidth="1"/>
    <col min="1543" max="1543" width="3.5703125" style="38" customWidth="1"/>
    <col min="1544" max="1544" width="5.28515625" style="38" customWidth="1"/>
    <col min="1545" max="1545" width="13.7109375" style="38" customWidth="1"/>
    <col min="1546" max="1559" width="5.7109375" style="38" customWidth="1"/>
    <col min="1560" max="1566" width="4.7109375" style="38" customWidth="1"/>
    <col min="1567" max="1686" width="11.42578125" style="38"/>
    <col min="1687" max="1689" width="5" style="38" customWidth="1"/>
    <col min="1690" max="1796" width="11.42578125" style="38"/>
    <col min="1797" max="1797" width="6" style="38" customWidth="1"/>
    <col min="1798" max="1798" width="16.42578125" style="38" customWidth="1"/>
    <col min="1799" max="1799" width="3.5703125" style="38" customWidth="1"/>
    <col min="1800" max="1800" width="5.28515625" style="38" customWidth="1"/>
    <col min="1801" max="1801" width="13.7109375" style="38" customWidth="1"/>
    <col min="1802" max="1815" width="5.7109375" style="38" customWidth="1"/>
    <col min="1816" max="1822" width="4.7109375" style="38" customWidth="1"/>
    <col min="1823" max="1942" width="11.42578125" style="38"/>
    <col min="1943" max="1945" width="5" style="38" customWidth="1"/>
    <col min="1946" max="2052" width="11.42578125" style="38"/>
    <col min="2053" max="2053" width="6" style="38" customWidth="1"/>
    <col min="2054" max="2054" width="16.42578125" style="38" customWidth="1"/>
    <col min="2055" max="2055" width="3.5703125" style="38" customWidth="1"/>
    <col min="2056" max="2056" width="5.28515625" style="38" customWidth="1"/>
    <col min="2057" max="2057" width="13.7109375" style="38" customWidth="1"/>
    <col min="2058" max="2071" width="5.7109375" style="38" customWidth="1"/>
    <col min="2072" max="2078" width="4.7109375" style="38" customWidth="1"/>
    <col min="2079" max="2198" width="11.42578125" style="38"/>
    <col min="2199" max="2201" width="5" style="38" customWidth="1"/>
    <col min="2202" max="2308" width="11.42578125" style="38"/>
    <col min="2309" max="2309" width="6" style="38" customWidth="1"/>
    <col min="2310" max="2310" width="16.42578125" style="38" customWidth="1"/>
    <col min="2311" max="2311" width="3.5703125" style="38" customWidth="1"/>
    <col min="2312" max="2312" width="5.28515625" style="38" customWidth="1"/>
    <col min="2313" max="2313" width="13.7109375" style="38" customWidth="1"/>
    <col min="2314" max="2327" width="5.7109375" style="38" customWidth="1"/>
    <col min="2328" max="2334" width="4.7109375" style="38" customWidth="1"/>
    <col min="2335" max="2454" width="11.42578125" style="38"/>
    <col min="2455" max="2457" width="5" style="38" customWidth="1"/>
    <col min="2458" max="2564" width="11.42578125" style="38"/>
    <col min="2565" max="2565" width="6" style="38" customWidth="1"/>
    <col min="2566" max="2566" width="16.42578125" style="38" customWidth="1"/>
    <col min="2567" max="2567" width="3.5703125" style="38" customWidth="1"/>
    <col min="2568" max="2568" width="5.28515625" style="38" customWidth="1"/>
    <col min="2569" max="2569" width="13.7109375" style="38" customWidth="1"/>
    <col min="2570" max="2583" width="5.7109375" style="38" customWidth="1"/>
    <col min="2584" max="2590" width="4.7109375" style="38" customWidth="1"/>
    <col min="2591" max="2710" width="11.42578125" style="38"/>
    <col min="2711" max="2713" width="5" style="38" customWidth="1"/>
    <col min="2714" max="2820" width="11.42578125" style="38"/>
    <col min="2821" max="2821" width="6" style="38" customWidth="1"/>
    <col min="2822" max="2822" width="16.42578125" style="38" customWidth="1"/>
    <col min="2823" max="2823" width="3.5703125" style="38" customWidth="1"/>
    <col min="2824" max="2824" width="5.28515625" style="38" customWidth="1"/>
    <col min="2825" max="2825" width="13.7109375" style="38" customWidth="1"/>
    <col min="2826" max="2839" width="5.7109375" style="38" customWidth="1"/>
    <col min="2840" max="2846" width="4.7109375" style="38" customWidth="1"/>
    <col min="2847" max="2966" width="11.42578125" style="38"/>
    <col min="2967" max="2969" width="5" style="38" customWidth="1"/>
    <col min="2970" max="3076" width="11.42578125" style="38"/>
    <col min="3077" max="3077" width="6" style="38" customWidth="1"/>
    <col min="3078" max="3078" width="16.42578125" style="38" customWidth="1"/>
    <col min="3079" max="3079" width="3.5703125" style="38" customWidth="1"/>
    <col min="3080" max="3080" width="5.28515625" style="38" customWidth="1"/>
    <col min="3081" max="3081" width="13.7109375" style="38" customWidth="1"/>
    <col min="3082" max="3095" width="5.7109375" style="38" customWidth="1"/>
    <col min="3096" max="3102" width="4.7109375" style="38" customWidth="1"/>
    <col min="3103" max="3222" width="11.42578125" style="38"/>
    <col min="3223" max="3225" width="5" style="38" customWidth="1"/>
    <col min="3226" max="3332" width="11.42578125" style="38"/>
    <col min="3333" max="3333" width="6" style="38" customWidth="1"/>
    <col min="3334" max="3334" width="16.42578125" style="38" customWidth="1"/>
    <col min="3335" max="3335" width="3.5703125" style="38" customWidth="1"/>
    <col min="3336" max="3336" width="5.28515625" style="38" customWidth="1"/>
    <col min="3337" max="3337" width="13.7109375" style="38" customWidth="1"/>
    <col min="3338" max="3351" width="5.7109375" style="38" customWidth="1"/>
    <col min="3352" max="3358" width="4.7109375" style="38" customWidth="1"/>
    <col min="3359" max="3478" width="11.42578125" style="38"/>
    <col min="3479" max="3481" width="5" style="38" customWidth="1"/>
    <col min="3482" max="3588" width="11.42578125" style="38"/>
    <col min="3589" max="3589" width="6" style="38" customWidth="1"/>
    <col min="3590" max="3590" width="16.42578125" style="38" customWidth="1"/>
    <col min="3591" max="3591" width="3.5703125" style="38" customWidth="1"/>
    <col min="3592" max="3592" width="5.28515625" style="38" customWidth="1"/>
    <col min="3593" max="3593" width="13.7109375" style="38" customWidth="1"/>
    <col min="3594" max="3607" width="5.7109375" style="38" customWidth="1"/>
    <col min="3608" max="3614" width="4.7109375" style="38" customWidth="1"/>
    <col min="3615" max="3734" width="11.42578125" style="38"/>
    <col min="3735" max="3737" width="5" style="38" customWidth="1"/>
    <col min="3738" max="3844" width="11.42578125" style="38"/>
    <col min="3845" max="3845" width="6" style="38" customWidth="1"/>
    <col min="3846" max="3846" width="16.42578125" style="38" customWidth="1"/>
    <col min="3847" max="3847" width="3.5703125" style="38" customWidth="1"/>
    <col min="3848" max="3848" width="5.28515625" style="38" customWidth="1"/>
    <col min="3849" max="3849" width="13.7109375" style="38" customWidth="1"/>
    <col min="3850" max="3863" width="5.7109375" style="38" customWidth="1"/>
    <col min="3864" max="3870" width="4.7109375" style="38" customWidth="1"/>
    <col min="3871" max="3990" width="11.42578125" style="38"/>
    <col min="3991" max="3993" width="5" style="38" customWidth="1"/>
    <col min="3994" max="4100" width="11.42578125" style="38"/>
    <col min="4101" max="4101" width="6" style="38" customWidth="1"/>
    <col min="4102" max="4102" width="16.42578125" style="38" customWidth="1"/>
    <col min="4103" max="4103" width="3.5703125" style="38" customWidth="1"/>
    <col min="4104" max="4104" width="5.28515625" style="38" customWidth="1"/>
    <col min="4105" max="4105" width="13.7109375" style="38" customWidth="1"/>
    <col min="4106" max="4119" width="5.7109375" style="38" customWidth="1"/>
    <col min="4120" max="4126" width="4.7109375" style="38" customWidth="1"/>
    <col min="4127" max="4246" width="11.42578125" style="38"/>
    <col min="4247" max="4249" width="5" style="38" customWidth="1"/>
    <col min="4250" max="4356" width="11.42578125" style="38"/>
    <col min="4357" max="4357" width="6" style="38" customWidth="1"/>
    <col min="4358" max="4358" width="16.42578125" style="38" customWidth="1"/>
    <col min="4359" max="4359" width="3.5703125" style="38" customWidth="1"/>
    <col min="4360" max="4360" width="5.28515625" style="38" customWidth="1"/>
    <col min="4361" max="4361" width="13.7109375" style="38" customWidth="1"/>
    <col min="4362" max="4375" width="5.7109375" style="38" customWidth="1"/>
    <col min="4376" max="4382" width="4.7109375" style="38" customWidth="1"/>
    <col min="4383" max="4502" width="11.42578125" style="38"/>
    <col min="4503" max="4505" width="5" style="38" customWidth="1"/>
    <col min="4506" max="4612" width="11.42578125" style="38"/>
    <col min="4613" max="4613" width="6" style="38" customWidth="1"/>
    <col min="4614" max="4614" width="16.42578125" style="38" customWidth="1"/>
    <col min="4615" max="4615" width="3.5703125" style="38" customWidth="1"/>
    <col min="4616" max="4616" width="5.28515625" style="38" customWidth="1"/>
    <col min="4617" max="4617" width="13.7109375" style="38" customWidth="1"/>
    <col min="4618" max="4631" width="5.7109375" style="38" customWidth="1"/>
    <col min="4632" max="4638" width="4.7109375" style="38" customWidth="1"/>
    <col min="4639" max="4758" width="11.42578125" style="38"/>
    <col min="4759" max="4761" width="5" style="38" customWidth="1"/>
    <col min="4762" max="4868" width="11.42578125" style="38"/>
    <col min="4869" max="4869" width="6" style="38" customWidth="1"/>
    <col min="4870" max="4870" width="16.42578125" style="38" customWidth="1"/>
    <col min="4871" max="4871" width="3.5703125" style="38" customWidth="1"/>
    <col min="4872" max="4872" width="5.28515625" style="38" customWidth="1"/>
    <col min="4873" max="4873" width="13.7109375" style="38" customWidth="1"/>
    <col min="4874" max="4887" width="5.7109375" style="38" customWidth="1"/>
    <col min="4888" max="4894" width="4.7109375" style="38" customWidth="1"/>
    <col min="4895" max="5014" width="11.42578125" style="38"/>
    <col min="5015" max="5017" width="5" style="38" customWidth="1"/>
    <col min="5018" max="5124" width="11.42578125" style="38"/>
    <col min="5125" max="5125" width="6" style="38" customWidth="1"/>
    <col min="5126" max="5126" width="16.42578125" style="38" customWidth="1"/>
    <col min="5127" max="5127" width="3.5703125" style="38" customWidth="1"/>
    <col min="5128" max="5128" width="5.28515625" style="38" customWidth="1"/>
    <col min="5129" max="5129" width="13.7109375" style="38" customWidth="1"/>
    <col min="5130" max="5143" width="5.7109375" style="38" customWidth="1"/>
    <col min="5144" max="5150" width="4.7109375" style="38" customWidth="1"/>
    <col min="5151" max="5270" width="11.42578125" style="38"/>
    <col min="5271" max="5273" width="5" style="38" customWidth="1"/>
    <col min="5274" max="5380" width="11.42578125" style="38"/>
    <col min="5381" max="5381" width="6" style="38" customWidth="1"/>
    <col min="5382" max="5382" width="16.42578125" style="38" customWidth="1"/>
    <col min="5383" max="5383" width="3.5703125" style="38" customWidth="1"/>
    <col min="5384" max="5384" width="5.28515625" style="38" customWidth="1"/>
    <col min="5385" max="5385" width="13.7109375" style="38" customWidth="1"/>
    <col min="5386" max="5399" width="5.7109375" style="38" customWidth="1"/>
    <col min="5400" max="5406" width="4.7109375" style="38" customWidth="1"/>
    <col min="5407" max="5526" width="11.42578125" style="38"/>
    <col min="5527" max="5529" width="5" style="38" customWidth="1"/>
    <col min="5530" max="5636" width="11.42578125" style="38"/>
    <col min="5637" max="5637" width="6" style="38" customWidth="1"/>
    <col min="5638" max="5638" width="16.42578125" style="38" customWidth="1"/>
    <col min="5639" max="5639" width="3.5703125" style="38" customWidth="1"/>
    <col min="5640" max="5640" width="5.28515625" style="38" customWidth="1"/>
    <col min="5641" max="5641" width="13.7109375" style="38" customWidth="1"/>
    <col min="5642" max="5655" width="5.7109375" style="38" customWidth="1"/>
    <col min="5656" max="5662" width="4.7109375" style="38" customWidth="1"/>
    <col min="5663" max="5782" width="11.42578125" style="38"/>
    <col min="5783" max="5785" width="5" style="38" customWidth="1"/>
    <col min="5786" max="5892" width="11.42578125" style="38"/>
    <col min="5893" max="5893" width="6" style="38" customWidth="1"/>
    <col min="5894" max="5894" width="16.42578125" style="38" customWidth="1"/>
    <col min="5895" max="5895" width="3.5703125" style="38" customWidth="1"/>
    <col min="5896" max="5896" width="5.28515625" style="38" customWidth="1"/>
    <col min="5897" max="5897" width="13.7109375" style="38" customWidth="1"/>
    <col min="5898" max="5911" width="5.7109375" style="38" customWidth="1"/>
    <col min="5912" max="5918" width="4.7109375" style="38" customWidth="1"/>
    <col min="5919" max="6038" width="11.42578125" style="38"/>
    <col min="6039" max="6041" width="5" style="38" customWidth="1"/>
    <col min="6042" max="6148" width="11.42578125" style="38"/>
    <col min="6149" max="6149" width="6" style="38" customWidth="1"/>
    <col min="6150" max="6150" width="16.42578125" style="38" customWidth="1"/>
    <col min="6151" max="6151" width="3.5703125" style="38" customWidth="1"/>
    <col min="6152" max="6152" width="5.28515625" style="38" customWidth="1"/>
    <col min="6153" max="6153" width="13.7109375" style="38" customWidth="1"/>
    <col min="6154" max="6167" width="5.7109375" style="38" customWidth="1"/>
    <col min="6168" max="6174" width="4.7109375" style="38" customWidth="1"/>
    <col min="6175" max="6294" width="11.42578125" style="38"/>
    <col min="6295" max="6297" width="5" style="38" customWidth="1"/>
    <col min="6298" max="6404" width="11.42578125" style="38"/>
    <col min="6405" max="6405" width="6" style="38" customWidth="1"/>
    <col min="6406" max="6406" width="16.42578125" style="38" customWidth="1"/>
    <col min="6407" max="6407" width="3.5703125" style="38" customWidth="1"/>
    <col min="6408" max="6408" width="5.28515625" style="38" customWidth="1"/>
    <col min="6409" max="6409" width="13.7109375" style="38" customWidth="1"/>
    <col min="6410" max="6423" width="5.7109375" style="38" customWidth="1"/>
    <col min="6424" max="6430" width="4.7109375" style="38" customWidth="1"/>
    <col min="6431" max="6550" width="11.42578125" style="38"/>
    <col min="6551" max="6553" width="5" style="38" customWidth="1"/>
    <col min="6554" max="6660" width="11.42578125" style="38"/>
    <col min="6661" max="6661" width="6" style="38" customWidth="1"/>
    <col min="6662" max="6662" width="16.42578125" style="38" customWidth="1"/>
    <col min="6663" max="6663" width="3.5703125" style="38" customWidth="1"/>
    <col min="6664" max="6664" width="5.28515625" style="38" customWidth="1"/>
    <col min="6665" max="6665" width="13.7109375" style="38" customWidth="1"/>
    <col min="6666" max="6679" width="5.7109375" style="38" customWidth="1"/>
    <col min="6680" max="6686" width="4.7109375" style="38" customWidth="1"/>
    <col min="6687" max="6806" width="11.42578125" style="38"/>
    <col min="6807" max="6809" width="5" style="38" customWidth="1"/>
    <col min="6810" max="6916" width="11.42578125" style="38"/>
    <col min="6917" max="6917" width="6" style="38" customWidth="1"/>
    <col min="6918" max="6918" width="16.42578125" style="38" customWidth="1"/>
    <col min="6919" max="6919" width="3.5703125" style="38" customWidth="1"/>
    <col min="6920" max="6920" width="5.28515625" style="38" customWidth="1"/>
    <col min="6921" max="6921" width="13.7109375" style="38" customWidth="1"/>
    <col min="6922" max="6935" width="5.7109375" style="38" customWidth="1"/>
    <col min="6936" max="6942" width="4.7109375" style="38" customWidth="1"/>
    <col min="6943" max="7062" width="11.42578125" style="38"/>
    <col min="7063" max="7065" width="5" style="38" customWidth="1"/>
    <col min="7066" max="7172" width="11.42578125" style="38"/>
    <col min="7173" max="7173" width="6" style="38" customWidth="1"/>
    <col min="7174" max="7174" width="16.42578125" style="38" customWidth="1"/>
    <col min="7175" max="7175" width="3.5703125" style="38" customWidth="1"/>
    <col min="7176" max="7176" width="5.28515625" style="38" customWidth="1"/>
    <col min="7177" max="7177" width="13.7109375" style="38" customWidth="1"/>
    <col min="7178" max="7191" width="5.7109375" style="38" customWidth="1"/>
    <col min="7192" max="7198" width="4.7109375" style="38" customWidth="1"/>
    <col min="7199" max="7318" width="11.42578125" style="38"/>
    <col min="7319" max="7321" width="5" style="38" customWidth="1"/>
    <col min="7322" max="7428" width="11.42578125" style="38"/>
    <col min="7429" max="7429" width="6" style="38" customWidth="1"/>
    <col min="7430" max="7430" width="16.42578125" style="38" customWidth="1"/>
    <col min="7431" max="7431" width="3.5703125" style="38" customWidth="1"/>
    <col min="7432" max="7432" width="5.28515625" style="38" customWidth="1"/>
    <col min="7433" max="7433" width="13.7109375" style="38" customWidth="1"/>
    <col min="7434" max="7447" width="5.7109375" style="38" customWidth="1"/>
    <col min="7448" max="7454" width="4.7109375" style="38" customWidth="1"/>
    <col min="7455" max="7574" width="11.42578125" style="38"/>
    <col min="7575" max="7577" width="5" style="38" customWidth="1"/>
    <col min="7578" max="7684" width="11.42578125" style="38"/>
    <col min="7685" max="7685" width="6" style="38" customWidth="1"/>
    <col min="7686" max="7686" width="16.42578125" style="38" customWidth="1"/>
    <col min="7687" max="7687" width="3.5703125" style="38" customWidth="1"/>
    <col min="7688" max="7688" width="5.28515625" style="38" customWidth="1"/>
    <col min="7689" max="7689" width="13.7109375" style="38" customWidth="1"/>
    <col min="7690" max="7703" width="5.7109375" style="38" customWidth="1"/>
    <col min="7704" max="7710" width="4.7109375" style="38" customWidth="1"/>
    <col min="7711" max="7830" width="11.42578125" style="38"/>
    <col min="7831" max="7833" width="5" style="38" customWidth="1"/>
    <col min="7834" max="7940" width="11.42578125" style="38"/>
    <col min="7941" max="7941" width="6" style="38" customWidth="1"/>
    <col min="7942" max="7942" width="16.42578125" style="38" customWidth="1"/>
    <col min="7943" max="7943" width="3.5703125" style="38" customWidth="1"/>
    <col min="7944" max="7944" width="5.28515625" style="38" customWidth="1"/>
    <col min="7945" max="7945" width="13.7109375" style="38" customWidth="1"/>
    <col min="7946" max="7959" width="5.7109375" style="38" customWidth="1"/>
    <col min="7960" max="7966" width="4.7109375" style="38" customWidth="1"/>
    <col min="7967" max="8086" width="11.42578125" style="38"/>
    <col min="8087" max="8089" width="5" style="38" customWidth="1"/>
    <col min="8090" max="8196" width="11.42578125" style="38"/>
    <col min="8197" max="8197" width="6" style="38" customWidth="1"/>
    <col min="8198" max="8198" width="16.42578125" style="38" customWidth="1"/>
    <col min="8199" max="8199" width="3.5703125" style="38" customWidth="1"/>
    <col min="8200" max="8200" width="5.28515625" style="38" customWidth="1"/>
    <col min="8201" max="8201" width="13.7109375" style="38" customWidth="1"/>
    <col min="8202" max="8215" width="5.7109375" style="38" customWidth="1"/>
    <col min="8216" max="8222" width="4.7109375" style="38" customWidth="1"/>
    <col min="8223" max="8342" width="11.42578125" style="38"/>
    <col min="8343" max="8345" width="5" style="38" customWidth="1"/>
    <col min="8346" max="8452" width="11.42578125" style="38"/>
    <col min="8453" max="8453" width="6" style="38" customWidth="1"/>
    <col min="8454" max="8454" width="16.42578125" style="38" customWidth="1"/>
    <col min="8455" max="8455" width="3.5703125" style="38" customWidth="1"/>
    <col min="8456" max="8456" width="5.28515625" style="38" customWidth="1"/>
    <col min="8457" max="8457" width="13.7109375" style="38" customWidth="1"/>
    <col min="8458" max="8471" width="5.7109375" style="38" customWidth="1"/>
    <col min="8472" max="8478" width="4.7109375" style="38" customWidth="1"/>
    <col min="8479" max="8598" width="11.42578125" style="38"/>
    <col min="8599" max="8601" width="5" style="38" customWidth="1"/>
    <col min="8602" max="8708" width="11.42578125" style="38"/>
    <col min="8709" max="8709" width="6" style="38" customWidth="1"/>
    <col min="8710" max="8710" width="16.42578125" style="38" customWidth="1"/>
    <col min="8711" max="8711" width="3.5703125" style="38" customWidth="1"/>
    <col min="8712" max="8712" width="5.28515625" style="38" customWidth="1"/>
    <col min="8713" max="8713" width="13.7109375" style="38" customWidth="1"/>
    <col min="8714" max="8727" width="5.7109375" style="38" customWidth="1"/>
    <col min="8728" max="8734" width="4.7109375" style="38" customWidth="1"/>
    <col min="8735" max="8854" width="11.42578125" style="38"/>
    <col min="8855" max="8857" width="5" style="38" customWidth="1"/>
    <col min="8858" max="8964" width="11.42578125" style="38"/>
    <col min="8965" max="8965" width="6" style="38" customWidth="1"/>
    <col min="8966" max="8966" width="16.42578125" style="38" customWidth="1"/>
    <col min="8967" max="8967" width="3.5703125" style="38" customWidth="1"/>
    <col min="8968" max="8968" width="5.28515625" style="38" customWidth="1"/>
    <col min="8969" max="8969" width="13.7109375" style="38" customWidth="1"/>
    <col min="8970" max="8983" width="5.7109375" style="38" customWidth="1"/>
    <col min="8984" max="8990" width="4.7109375" style="38" customWidth="1"/>
    <col min="8991" max="9110" width="11.42578125" style="38"/>
    <col min="9111" max="9113" width="5" style="38" customWidth="1"/>
    <col min="9114" max="9220" width="11.42578125" style="38"/>
    <col min="9221" max="9221" width="6" style="38" customWidth="1"/>
    <col min="9222" max="9222" width="16.42578125" style="38" customWidth="1"/>
    <col min="9223" max="9223" width="3.5703125" style="38" customWidth="1"/>
    <col min="9224" max="9224" width="5.28515625" style="38" customWidth="1"/>
    <col min="9225" max="9225" width="13.7109375" style="38" customWidth="1"/>
    <col min="9226" max="9239" width="5.7109375" style="38" customWidth="1"/>
    <col min="9240" max="9246" width="4.7109375" style="38" customWidth="1"/>
    <col min="9247" max="9366" width="11.42578125" style="38"/>
    <col min="9367" max="9369" width="5" style="38" customWidth="1"/>
    <col min="9370" max="9476" width="11.42578125" style="38"/>
    <col min="9477" max="9477" width="6" style="38" customWidth="1"/>
    <col min="9478" max="9478" width="16.42578125" style="38" customWidth="1"/>
    <col min="9479" max="9479" width="3.5703125" style="38" customWidth="1"/>
    <col min="9480" max="9480" width="5.28515625" style="38" customWidth="1"/>
    <col min="9481" max="9481" width="13.7109375" style="38" customWidth="1"/>
    <col min="9482" max="9495" width="5.7109375" style="38" customWidth="1"/>
    <col min="9496" max="9502" width="4.7109375" style="38" customWidth="1"/>
    <col min="9503" max="9622" width="11.42578125" style="38"/>
    <col min="9623" max="9625" width="5" style="38" customWidth="1"/>
    <col min="9626" max="9732" width="11.42578125" style="38"/>
    <col min="9733" max="9733" width="6" style="38" customWidth="1"/>
    <col min="9734" max="9734" width="16.42578125" style="38" customWidth="1"/>
    <col min="9735" max="9735" width="3.5703125" style="38" customWidth="1"/>
    <col min="9736" max="9736" width="5.28515625" style="38" customWidth="1"/>
    <col min="9737" max="9737" width="13.7109375" style="38" customWidth="1"/>
    <col min="9738" max="9751" width="5.7109375" style="38" customWidth="1"/>
    <col min="9752" max="9758" width="4.7109375" style="38" customWidth="1"/>
    <col min="9759" max="9878" width="11.42578125" style="38"/>
    <col min="9879" max="9881" width="5" style="38" customWidth="1"/>
    <col min="9882" max="9988" width="11.42578125" style="38"/>
    <col min="9989" max="9989" width="6" style="38" customWidth="1"/>
    <col min="9990" max="9990" width="16.42578125" style="38" customWidth="1"/>
    <col min="9991" max="9991" width="3.5703125" style="38" customWidth="1"/>
    <col min="9992" max="9992" width="5.28515625" style="38" customWidth="1"/>
    <col min="9993" max="9993" width="13.7109375" style="38" customWidth="1"/>
    <col min="9994" max="10007" width="5.7109375" style="38" customWidth="1"/>
    <col min="10008" max="10014" width="4.7109375" style="38" customWidth="1"/>
    <col min="10015" max="10134" width="11.42578125" style="38"/>
    <col min="10135" max="10137" width="5" style="38" customWidth="1"/>
    <col min="10138" max="10244" width="11.42578125" style="38"/>
    <col min="10245" max="10245" width="6" style="38" customWidth="1"/>
    <col min="10246" max="10246" width="16.42578125" style="38" customWidth="1"/>
    <col min="10247" max="10247" width="3.5703125" style="38" customWidth="1"/>
    <col min="10248" max="10248" width="5.28515625" style="38" customWidth="1"/>
    <col min="10249" max="10249" width="13.7109375" style="38" customWidth="1"/>
    <col min="10250" max="10263" width="5.7109375" style="38" customWidth="1"/>
    <col min="10264" max="10270" width="4.7109375" style="38" customWidth="1"/>
    <col min="10271" max="10390" width="11.42578125" style="38"/>
    <col min="10391" max="10393" width="5" style="38" customWidth="1"/>
    <col min="10394" max="10500" width="11.42578125" style="38"/>
    <col min="10501" max="10501" width="6" style="38" customWidth="1"/>
    <col min="10502" max="10502" width="16.42578125" style="38" customWidth="1"/>
    <col min="10503" max="10503" width="3.5703125" style="38" customWidth="1"/>
    <col min="10504" max="10504" width="5.28515625" style="38" customWidth="1"/>
    <col min="10505" max="10505" width="13.7109375" style="38" customWidth="1"/>
    <col min="10506" max="10519" width="5.7109375" style="38" customWidth="1"/>
    <col min="10520" max="10526" width="4.7109375" style="38" customWidth="1"/>
    <col min="10527" max="10646" width="11.42578125" style="38"/>
    <col min="10647" max="10649" width="5" style="38" customWidth="1"/>
    <col min="10650" max="10756" width="11.42578125" style="38"/>
    <col min="10757" max="10757" width="6" style="38" customWidth="1"/>
    <col min="10758" max="10758" width="16.42578125" style="38" customWidth="1"/>
    <col min="10759" max="10759" width="3.5703125" style="38" customWidth="1"/>
    <col min="10760" max="10760" width="5.28515625" style="38" customWidth="1"/>
    <col min="10761" max="10761" width="13.7109375" style="38" customWidth="1"/>
    <col min="10762" max="10775" width="5.7109375" style="38" customWidth="1"/>
    <col min="10776" max="10782" width="4.7109375" style="38" customWidth="1"/>
    <col min="10783" max="10902" width="11.42578125" style="38"/>
    <col min="10903" max="10905" width="5" style="38" customWidth="1"/>
    <col min="10906" max="11012" width="11.42578125" style="38"/>
    <col min="11013" max="11013" width="6" style="38" customWidth="1"/>
    <col min="11014" max="11014" width="16.42578125" style="38" customWidth="1"/>
    <col min="11015" max="11015" width="3.5703125" style="38" customWidth="1"/>
    <col min="11016" max="11016" width="5.28515625" style="38" customWidth="1"/>
    <col min="11017" max="11017" width="13.7109375" style="38" customWidth="1"/>
    <col min="11018" max="11031" width="5.7109375" style="38" customWidth="1"/>
    <col min="11032" max="11038" width="4.7109375" style="38" customWidth="1"/>
    <col min="11039" max="11158" width="11.42578125" style="38"/>
    <col min="11159" max="11161" width="5" style="38" customWidth="1"/>
    <col min="11162" max="11268" width="11.42578125" style="38"/>
    <col min="11269" max="11269" width="6" style="38" customWidth="1"/>
    <col min="11270" max="11270" width="16.42578125" style="38" customWidth="1"/>
    <col min="11271" max="11271" width="3.5703125" style="38" customWidth="1"/>
    <col min="11272" max="11272" width="5.28515625" style="38" customWidth="1"/>
    <col min="11273" max="11273" width="13.7109375" style="38" customWidth="1"/>
    <col min="11274" max="11287" width="5.7109375" style="38" customWidth="1"/>
    <col min="11288" max="11294" width="4.7109375" style="38" customWidth="1"/>
    <col min="11295" max="11414" width="11.42578125" style="38"/>
    <col min="11415" max="11417" width="5" style="38" customWidth="1"/>
    <col min="11418" max="11524" width="11.42578125" style="38"/>
    <col min="11525" max="11525" width="6" style="38" customWidth="1"/>
    <col min="11526" max="11526" width="16.42578125" style="38" customWidth="1"/>
    <col min="11527" max="11527" width="3.5703125" style="38" customWidth="1"/>
    <col min="11528" max="11528" width="5.28515625" style="38" customWidth="1"/>
    <col min="11529" max="11529" width="13.7109375" style="38" customWidth="1"/>
    <col min="11530" max="11543" width="5.7109375" style="38" customWidth="1"/>
    <col min="11544" max="11550" width="4.7109375" style="38" customWidth="1"/>
    <col min="11551" max="11670" width="11.42578125" style="38"/>
    <col min="11671" max="11673" width="5" style="38" customWidth="1"/>
    <col min="11674" max="11780" width="11.42578125" style="38"/>
    <col min="11781" max="11781" width="6" style="38" customWidth="1"/>
    <col min="11782" max="11782" width="16.42578125" style="38" customWidth="1"/>
    <col min="11783" max="11783" width="3.5703125" style="38" customWidth="1"/>
    <col min="11784" max="11784" width="5.28515625" style="38" customWidth="1"/>
    <col min="11785" max="11785" width="13.7109375" style="38" customWidth="1"/>
    <col min="11786" max="11799" width="5.7109375" style="38" customWidth="1"/>
    <col min="11800" max="11806" width="4.7109375" style="38" customWidth="1"/>
    <col min="11807" max="11926" width="11.42578125" style="38"/>
    <col min="11927" max="11929" width="5" style="38" customWidth="1"/>
    <col min="11930" max="12036" width="11.42578125" style="38"/>
    <col min="12037" max="12037" width="6" style="38" customWidth="1"/>
    <col min="12038" max="12038" width="16.42578125" style="38" customWidth="1"/>
    <col min="12039" max="12039" width="3.5703125" style="38" customWidth="1"/>
    <col min="12040" max="12040" width="5.28515625" style="38" customWidth="1"/>
    <col min="12041" max="12041" width="13.7109375" style="38" customWidth="1"/>
    <col min="12042" max="12055" width="5.7109375" style="38" customWidth="1"/>
    <col min="12056" max="12062" width="4.7109375" style="38" customWidth="1"/>
    <col min="12063" max="12182" width="11.42578125" style="38"/>
    <col min="12183" max="12185" width="5" style="38" customWidth="1"/>
    <col min="12186" max="12292" width="11.42578125" style="38"/>
    <col min="12293" max="12293" width="6" style="38" customWidth="1"/>
    <col min="12294" max="12294" width="16.42578125" style="38" customWidth="1"/>
    <col min="12295" max="12295" width="3.5703125" style="38" customWidth="1"/>
    <col min="12296" max="12296" width="5.28515625" style="38" customWidth="1"/>
    <col min="12297" max="12297" width="13.7109375" style="38" customWidth="1"/>
    <col min="12298" max="12311" width="5.7109375" style="38" customWidth="1"/>
    <col min="12312" max="12318" width="4.7109375" style="38" customWidth="1"/>
    <col min="12319" max="12438" width="11.42578125" style="38"/>
    <col min="12439" max="12441" width="5" style="38" customWidth="1"/>
    <col min="12442" max="12548" width="11.42578125" style="38"/>
    <col min="12549" max="12549" width="6" style="38" customWidth="1"/>
    <col min="12550" max="12550" width="16.42578125" style="38" customWidth="1"/>
    <col min="12551" max="12551" width="3.5703125" style="38" customWidth="1"/>
    <col min="12552" max="12552" width="5.28515625" style="38" customWidth="1"/>
    <col min="12553" max="12553" width="13.7109375" style="38" customWidth="1"/>
    <col min="12554" max="12567" width="5.7109375" style="38" customWidth="1"/>
    <col min="12568" max="12574" width="4.7109375" style="38" customWidth="1"/>
    <col min="12575" max="12694" width="11.42578125" style="38"/>
    <col min="12695" max="12697" width="5" style="38" customWidth="1"/>
    <col min="12698" max="12804" width="11.42578125" style="38"/>
    <col min="12805" max="12805" width="6" style="38" customWidth="1"/>
    <col min="12806" max="12806" width="16.42578125" style="38" customWidth="1"/>
    <col min="12807" max="12807" width="3.5703125" style="38" customWidth="1"/>
    <col min="12808" max="12808" width="5.28515625" style="38" customWidth="1"/>
    <col min="12809" max="12809" width="13.7109375" style="38" customWidth="1"/>
    <col min="12810" max="12823" width="5.7109375" style="38" customWidth="1"/>
    <col min="12824" max="12830" width="4.7109375" style="38" customWidth="1"/>
    <col min="12831" max="12950" width="11.42578125" style="38"/>
    <col min="12951" max="12953" width="5" style="38" customWidth="1"/>
    <col min="12954" max="13060" width="11.42578125" style="38"/>
    <col min="13061" max="13061" width="6" style="38" customWidth="1"/>
    <col min="13062" max="13062" width="16.42578125" style="38" customWidth="1"/>
    <col min="13063" max="13063" width="3.5703125" style="38" customWidth="1"/>
    <col min="13064" max="13064" width="5.28515625" style="38" customWidth="1"/>
    <col min="13065" max="13065" width="13.7109375" style="38" customWidth="1"/>
    <col min="13066" max="13079" width="5.7109375" style="38" customWidth="1"/>
    <col min="13080" max="13086" width="4.7109375" style="38" customWidth="1"/>
    <col min="13087" max="13206" width="11.42578125" style="38"/>
    <col min="13207" max="13209" width="5" style="38" customWidth="1"/>
    <col min="13210" max="13316" width="11.42578125" style="38"/>
    <col min="13317" max="13317" width="6" style="38" customWidth="1"/>
    <col min="13318" max="13318" width="16.42578125" style="38" customWidth="1"/>
    <col min="13319" max="13319" width="3.5703125" style="38" customWidth="1"/>
    <col min="13320" max="13320" width="5.28515625" style="38" customWidth="1"/>
    <col min="13321" max="13321" width="13.7109375" style="38" customWidth="1"/>
    <col min="13322" max="13335" width="5.7109375" style="38" customWidth="1"/>
    <col min="13336" max="13342" width="4.7109375" style="38" customWidth="1"/>
    <col min="13343" max="13462" width="11.42578125" style="38"/>
    <col min="13463" max="13465" width="5" style="38" customWidth="1"/>
    <col min="13466" max="13572" width="11.42578125" style="38"/>
    <col min="13573" max="13573" width="6" style="38" customWidth="1"/>
    <col min="13574" max="13574" width="16.42578125" style="38" customWidth="1"/>
    <col min="13575" max="13575" width="3.5703125" style="38" customWidth="1"/>
    <col min="13576" max="13576" width="5.28515625" style="38" customWidth="1"/>
    <col min="13577" max="13577" width="13.7109375" style="38" customWidth="1"/>
    <col min="13578" max="13591" width="5.7109375" style="38" customWidth="1"/>
    <col min="13592" max="13598" width="4.7109375" style="38" customWidth="1"/>
    <col min="13599" max="13718" width="11.42578125" style="38"/>
    <col min="13719" max="13721" width="5" style="38" customWidth="1"/>
    <col min="13722" max="13828" width="11.42578125" style="38"/>
    <col min="13829" max="13829" width="6" style="38" customWidth="1"/>
    <col min="13830" max="13830" width="16.42578125" style="38" customWidth="1"/>
    <col min="13831" max="13831" width="3.5703125" style="38" customWidth="1"/>
    <col min="13832" max="13832" width="5.28515625" style="38" customWidth="1"/>
    <col min="13833" max="13833" width="13.7109375" style="38" customWidth="1"/>
    <col min="13834" max="13847" width="5.7109375" style="38" customWidth="1"/>
    <col min="13848" max="13854" width="4.7109375" style="38" customWidth="1"/>
    <col min="13855" max="13974" width="11.42578125" style="38"/>
    <col min="13975" max="13977" width="5" style="38" customWidth="1"/>
    <col min="13978" max="14084" width="11.42578125" style="38"/>
    <col min="14085" max="14085" width="6" style="38" customWidth="1"/>
    <col min="14086" max="14086" width="16.42578125" style="38" customWidth="1"/>
    <col min="14087" max="14087" width="3.5703125" style="38" customWidth="1"/>
    <col min="14088" max="14088" width="5.28515625" style="38" customWidth="1"/>
    <col min="14089" max="14089" width="13.7109375" style="38" customWidth="1"/>
    <col min="14090" max="14103" width="5.7109375" style="38" customWidth="1"/>
    <col min="14104" max="14110" width="4.7109375" style="38" customWidth="1"/>
    <col min="14111" max="14230" width="11.42578125" style="38"/>
    <col min="14231" max="14233" width="5" style="38" customWidth="1"/>
    <col min="14234" max="14340" width="11.42578125" style="38"/>
    <col min="14341" max="14341" width="6" style="38" customWidth="1"/>
    <col min="14342" max="14342" width="16.42578125" style="38" customWidth="1"/>
    <col min="14343" max="14343" width="3.5703125" style="38" customWidth="1"/>
    <col min="14344" max="14344" width="5.28515625" style="38" customWidth="1"/>
    <col min="14345" max="14345" width="13.7109375" style="38" customWidth="1"/>
    <col min="14346" max="14359" width="5.7109375" style="38" customWidth="1"/>
    <col min="14360" max="14366" width="4.7109375" style="38" customWidth="1"/>
    <col min="14367" max="14486" width="11.42578125" style="38"/>
    <col min="14487" max="14489" width="5" style="38" customWidth="1"/>
    <col min="14490" max="14596" width="11.42578125" style="38"/>
    <col min="14597" max="14597" width="6" style="38" customWidth="1"/>
    <col min="14598" max="14598" width="16.42578125" style="38" customWidth="1"/>
    <col min="14599" max="14599" width="3.5703125" style="38" customWidth="1"/>
    <col min="14600" max="14600" width="5.28515625" style="38" customWidth="1"/>
    <col min="14601" max="14601" width="13.7109375" style="38" customWidth="1"/>
    <col min="14602" max="14615" width="5.7109375" style="38" customWidth="1"/>
    <col min="14616" max="14622" width="4.7109375" style="38" customWidth="1"/>
    <col min="14623" max="14742" width="11.42578125" style="38"/>
    <col min="14743" max="14745" width="5" style="38" customWidth="1"/>
    <col min="14746" max="14852" width="11.42578125" style="38"/>
    <col min="14853" max="14853" width="6" style="38" customWidth="1"/>
    <col min="14854" max="14854" width="16.42578125" style="38" customWidth="1"/>
    <col min="14855" max="14855" width="3.5703125" style="38" customWidth="1"/>
    <col min="14856" max="14856" width="5.28515625" style="38" customWidth="1"/>
    <col min="14857" max="14857" width="13.7109375" style="38" customWidth="1"/>
    <col min="14858" max="14871" width="5.7109375" style="38" customWidth="1"/>
    <col min="14872" max="14878" width="4.7109375" style="38" customWidth="1"/>
    <col min="14879" max="14998" width="11.42578125" style="38"/>
    <col min="14999" max="15001" width="5" style="38" customWidth="1"/>
    <col min="15002" max="15108" width="11.42578125" style="38"/>
    <col min="15109" max="15109" width="6" style="38" customWidth="1"/>
    <col min="15110" max="15110" width="16.42578125" style="38" customWidth="1"/>
    <col min="15111" max="15111" width="3.5703125" style="38" customWidth="1"/>
    <col min="15112" max="15112" width="5.28515625" style="38" customWidth="1"/>
    <col min="15113" max="15113" width="13.7109375" style="38" customWidth="1"/>
    <col min="15114" max="15127" width="5.7109375" style="38" customWidth="1"/>
    <col min="15128" max="15134" width="4.7109375" style="38" customWidth="1"/>
    <col min="15135" max="15254" width="11.42578125" style="38"/>
    <col min="15255" max="15257" width="5" style="38" customWidth="1"/>
    <col min="15258" max="15364" width="11.42578125" style="38"/>
    <col min="15365" max="15365" width="6" style="38" customWidth="1"/>
    <col min="15366" max="15366" width="16.42578125" style="38" customWidth="1"/>
    <col min="15367" max="15367" width="3.5703125" style="38" customWidth="1"/>
    <col min="15368" max="15368" width="5.28515625" style="38" customWidth="1"/>
    <col min="15369" max="15369" width="13.7109375" style="38" customWidth="1"/>
    <col min="15370" max="15383" width="5.7109375" style="38" customWidth="1"/>
    <col min="15384" max="15390" width="4.7109375" style="38" customWidth="1"/>
    <col min="15391" max="15510" width="11.42578125" style="38"/>
    <col min="15511" max="15513" width="5" style="38" customWidth="1"/>
    <col min="15514" max="15620" width="11.42578125" style="38"/>
    <col min="15621" max="15621" width="6" style="38" customWidth="1"/>
    <col min="15622" max="15622" width="16.42578125" style="38" customWidth="1"/>
    <col min="15623" max="15623" width="3.5703125" style="38" customWidth="1"/>
    <col min="15624" max="15624" width="5.28515625" style="38" customWidth="1"/>
    <col min="15625" max="15625" width="13.7109375" style="38" customWidth="1"/>
    <col min="15626" max="15639" width="5.7109375" style="38" customWidth="1"/>
    <col min="15640" max="15646" width="4.7109375" style="38" customWidth="1"/>
    <col min="15647" max="15766" width="11.42578125" style="38"/>
    <col min="15767" max="15769" width="5" style="38" customWidth="1"/>
    <col min="15770" max="15876" width="11.42578125" style="38"/>
    <col min="15877" max="15877" width="6" style="38" customWidth="1"/>
    <col min="15878" max="15878" width="16.42578125" style="38" customWidth="1"/>
    <col min="15879" max="15879" width="3.5703125" style="38" customWidth="1"/>
    <col min="15880" max="15880" width="5.28515625" style="38" customWidth="1"/>
    <col min="15881" max="15881" width="13.7109375" style="38" customWidth="1"/>
    <col min="15882" max="15895" width="5.7109375" style="38" customWidth="1"/>
    <col min="15896" max="15902" width="4.7109375" style="38" customWidth="1"/>
    <col min="15903" max="16022" width="11.42578125" style="38"/>
    <col min="16023" max="16025" width="5" style="38" customWidth="1"/>
    <col min="16026" max="16132" width="11.42578125" style="38"/>
    <col min="16133" max="16133" width="6" style="38" customWidth="1"/>
    <col min="16134" max="16134" width="16.42578125" style="38" customWidth="1"/>
    <col min="16135" max="16135" width="3.5703125" style="38" customWidth="1"/>
    <col min="16136" max="16136" width="5.28515625" style="38" customWidth="1"/>
    <col min="16137" max="16137" width="13.7109375" style="38" customWidth="1"/>
    <col min="16138" max="16151" width="5.7109375" style="38" customWidth="1"/>
    <col min="16152" max="16158" width="4.7109375" style="38" customWidth="1"/>
    <col min="16159" max="16278" width="11.42578125" style="38"/>
    <col min="16279" max="16281" width="5" style="38" customWidth="1"/>
    <col min="16282" max="16384" width="11.42578125" style="38"/>
  </cols>
  <sheetData>
    <row r="1" spans="1:166" ht="24.95" customHeight="1">
      <c r="A1" s="861" t="s">
        <v>16</v>
      </c>
      <c r="B1" s="823" t="s">
        <v>17</v>
      </c>
      <c r="C1" s="823"/>
      <c r="D1" s="822" t="s">
        <v>216</v>
      </c>
      <c r="E1" s="818" t="s">
        <v>217</v>
      </c>
      <c r="F1" s="819" t="s">
        <v>312</v>
      </c>
      <c r="G1" s="820"/>
      <c r="H1" s="820"/>
      <c r="I1" s="821"/>
      <c r="J1" s="819" t="s">
        <v>316</v>
      </c>
      <c r="K1" s="820"/>
      <c r="L1" s="820"/>
      <c r="M1" s="821"/>
      <c r="N1" s="606"/>
      <c r="O1" s="819" t="s">
        <v>213</v>
      </c>
      <c r="P1" s="820"/>
      <c r="Q1" s="820"/>
      <c r="R1" s="820"/>
      <c r="S1" s="820"/>
      <c r="T1" s="820"/>
      <c r="U1" s="820"/>
      <c r="V1" s="820"/>
      <c r="W1" s="820"/>
      <c r="X1" s="820"/>
      <c r="Y1" s="820"/>
      <c r="Z1" s="820"/>
      <c r="AA1" s="820"/>
      <c r="AB1" s="820"/>
      <c r="AC1" s="820"/>
      <c r="AD1" s="821"/>
    </row>
    <row r="2" spans="1:166" ht="24.95" customHeight="1">
      <c r="A2" s="861"/>
      <c r="B2" s="823"/>
      <c r="C2" s="823"/>
      <c r="D2" s="822"/>
      <c r="E2" s="818"/>
      <c r="F2" s="819" t="s">
        <v>313</v>
      </c>
      <c r="G2" s="820"/>
      <c r="H2" s="821"/>
      <c r="I2" s="607" t="s">
        <v>398</v>
      </c>
      <c r="J2" s="604" t="s">
        <v>317</v>
      </c>
      <c r="K2" s="819" t="s">
        <v>319</v>
      </c>
      <c r="L2" s="820"/>
      <c r="M2" s="821"/>
      <c r="N2" s="604" t="s">
        <v>220</v>
      </c>
      <c r="O2" s="604" t="s">
        <v>220</v>
      </c>
      <c r="P2" s="604" t="s">
        <v>398</v>
      </c>
      <c r="Q2" s="819" t="s">
        <v>263</v>
      </c>
      <c r="R2" s="820"/>
      <c r="S2" s="820"/>
      <c r="T2" s="820"/>
      <c r="U2" s="820"/>
      <c r="V2" s="820"/>
      <c r="W2" s="820"/>
      <c r="X2" s="820"/>
      <c r="Y2" s="820"/>
      <c r="Z2" s="821"/>
      <c r="AA2" s="819" t="s">
        <v>268</v>
      </c>
      <c r="AB2" s="820"/>
      <c r="AC2" s="820"/>
      <c r="AD2" s="821"/>
      <c r="AE2" s="365"/>
      <c r="AF2" s="365"/>
      <c r="AG2" s="365"/>
      <c r="AH2" s="365"/>
      <c r="AI2" s="365"/>
      <c r="AJ2" s="365"/>
      <c r="AK2" s="365"/>
      <c r="AL2" s="365"/>
      <c r="AM2" s="365"/>
      <c r="AN2" s="365"/>
      <c r="AO2" s="365"/>
      <c r="AP2" s="365"/>
      <c r="AQ2" s="365"/>
      <c r="AR2" s="365"/>
      <c r="AS2" s="365"/>
      <c r="AT2" s="365"/>
      <c r="AU2" s="365"/>
      <c r="AV2" s="365"/>
      <c r="AW2" s="365"/>
      <c r="AX2" s="365"/>
      <c r="AY2" s="365"/>
      <c r="AZ2" s="365"/>
      <c r="BA2" s="365"/>
      <c r="BB2" s="365"/>
      <c r="BC2" s="365"/>
      <c r="BD2" s="365"/>
      <c r="BE2" s="365"/>
      <c r="BF2" s="365"/>
      <c r="BG2" s="365"/>
      <c r="BH2" s="365"/>
      <c r="BI2" s="365"/>
      <c r="BJ2" s="365"/>
      <c r="BK2" s="365"/>
      <c r="BL2" s="365"/>
      <c r="BM2" s="365"/>
      <c r="BN2" s="365"/>
      <c r="BO2" s="365"/>
      <c r="BP2" s="365"/>
      <c r="BQ2" s="365"/>
      <c r="BR2" s="365"/>
      <c r="BS2" s="365"/>
      <c r="BT2" s="365"/>
      <c r="BU2" s="365"/>
      <c r="BV2" s="365"/>
      <c r="BW2" s="365"/>
      <c r="BX2" s="365"/>
      <c r="BY2" s="365"/>
      <c r="BZ2" s="365"/>
      <c r="CA2" s="365"/>
      <c r="CB2" s="365"/>
      <c r="CC2" s="365"/>
      <c r="CD2" s="365"/>
      <c r="CE2" s="365"/>
      <c r="CF2" s="365"/>
      <c r="CG2" s="365"/>
      <c r="CH2" s="365"/>
      <c r="CI2" s="365"/>
      <c r="CJ2" s="365"/>
      <c r="CK2" s="365"/>
      <c r="CL2" s="365"/>
      <c r="CM2" s="365"/>
      <c r="CN2" s="365"/>
      <c r="CO2" s="365"/>
      <c r="CP2" s="365"/>
      <c r="CQ2" s="365"/>
      <c r="CR2" s="365"/>
      <c r="CS2" s="365"/>
      <c r="CT2" s="365"/>
      <c r="CU2" s="365"/>
      <c r="CV2" s="365"/>
      <c r="CW2" s="365"/>
      <c r="CX2" s="365"/>
      <c r="CY2" s="365"/>
      <c r="CZ2" s="365"/>
      <c r="DA2" s="365"/>
      <c r="DB2" s="365"/>
      <c r="DC2" s="365"/>
      <c r="DD2" s="365"/>
      <c r="DE2" s="365"/>
      <c r="DF2" s="365"/>
      <c r="DG2" s="365"/>
      <c r="DH2" s="365"/>
      <c r="DI2" s="365"/>
      <c r="DJ2" s="365"/>
      <c r="DK2" s="365"/>
      <c r="DL2" s="365"/>
      <c r="DM2" s="365"/>
      <c r="DN2" s="365"/>
      <c r="DO2" s="365"/>
      <c r="DP2" s="365"/>
      <c r="DQ2" s="365"/>
      <c r="DR2" s="365"/>
      <c r="DS2" s="365"/>
      <c r="DT2" s="365"/>
      <c r="DU2" s="365"/>
      <c r="DV2" s="365"/>
      <c r="DW2" s="365"/>
      <c r="DX2" s="365"/>
      <c r="DY2" s="365"/>
      <c r="DZ2" s="365"/>
      <c r="EA2" s="365"/>
      <c r="EB2" s="365"/>
      <c r="EC2" s="365"/>
      <c r="ED2" s="365"/>
      <c r="EE2" s="365"/>
      <c r="EF2" s="365"/>
      <c r="EG2" s="365"/>
      <c r="EH2" s="365"/>
      <c r="EI2" s="365"/>
      <c r="EJ2" s="365"/>
      <c r="EK2" s="365"/>
      <c r="EL2" s="365"/>
      <c r="EM2" s="365"/>
      <c r="EN2" s="365"/>
      <c r="EO2" s="365"/>
      <c r="EP2" s="365"/>
      <c r="EQ2" s="365"/>
      <c r="ER2" s="365"/>
      <c r="ES2" s="365"/>
      <c r="ET2" s="365"/>
      <c r="EU2" s="365"/>
      <c r="EV2" s="365"/>
      <c r="EW2" s="365"/>
      <c r="EX2" s="365"/>
      <c r="EY2" s="365"/>
      <c r="EZ2" s="365"/>
      <c r="FA2" s="365"/>
      <c r="FB2" s="365"/>
      <c r="FC2" s="365"/>
      <c r="FD2" s="365"/>
      <c r="FE2" s="365"/>
      <c r="FF2" s="365"/>
      <c r="FG2" s="365"/>
      <c r="FH2" s="365"/>
      <c r="FI2" s="365"/>
      <c r="FJ2" s="365"/>
    </row>
    <row r="3" spans="1:166" ht="24.95" customHeight="1">
      <c r="A3" s="861"/>
      <c r="B3" s="823"/>
      <c r="C3" s="823"/>
      <c r="D3" s="822"/>
      <c r="E3" s="818"/>
      <c r="F3" s="604" t="s">
        <v>326</v>
      </c>
      <c r="G3" s="604" t="s">
        <v>266</v>
      </c>
      <c r="H3" s="604" t="s">
        <v>549</v>
      </c>
      <c r="I3" s="604" t="s">
        <v>399</v>
      </c>
      <c r="J3" s="604" t="s">
        <v>399</v>
      </c>
      <c r="K3" s="604" t="s">
        <v>553</v>
      </c>
      <c r="L3" s="604" t="s">
        <v>552</v>
      </c>
      <c r="M3" s="604" t="s">
        <v>550</v>
      </c>
      <c r="N3" s="604" t="s">
        <v>267</v>
      </c>
      <c r="O3" s="604" t="s">
        <v>549</v>
      </c>
      <c r="P3" s="604" t="s">
        <v>399</v>
      </c>
      <c r="Q3" s="604" t="s">
        <v>322</v>
      </c>
      <c r="R3" s="604" t="s">
        <v>323</v>
      </c>
      <c r="S3" s="604" t="s">
        <v>324</v>
      </c>
      <c r="T3" s="604" t="s">
        <v>325</v>
      </c>
      <c r="U3" s="604" t="s">
        <v>326</v>
      </c>
      <c r="V3" s="604" t="s">
        <v>212</v>
      </c>
      <c r="W3" s="604" t="s">
        <v>124</v>
      </c>
      <c r="X3" s="604" t="s">
        <v>265</v>
      </c>
      <c r="Y3" s="604" t="s">
        <v>327</v>
      </c>
      <c r="Z3" s="604" t="s">
        <v>264</v>
      </c>
      <c r="AA3" s="604" t="s">
        <v>324</v>
      </c>
      <c r="AB3" s="604" t="s">
        <v>212</v>
      </c>
      <c r="AC3" s="604" t="s">
        <v>265</v>
      </c>
      <c r="AD3" s="604" t="s">
        <v>328</v>
      </c>
      <c r="AE3" s="365"/>
      <c r="AF3" s="365"/>
      <c r="AG3" s="365"/>
      <c r="AH3" s="365"/>
      <c r="AI3" s="365"/>
      <c r="AJ3" s="365"/>
      <c r="AK3" s="365"/>
      <c r="AL3" s="365"/>
      <c r="AM3" s="365"/>
      <c r="AN3" s="365"/>
      <c r="AO3" s="365"/>
      <c r="AP3" s="365"/>
      <c r="AQ3" s="365"/>
      <c r="AR3" s="365"/>
      <c r="AS3" s="365"/>
      <c r="AT3" s="365"/>
      <c r="AU3" s="365"/>
      <c r="AV3" s="365"/>
      <c r="AW3" s="365"/>
      <c r="AX3" s="365"/>
      <c r="AY3" s="365"/>
      <c r="AZ3" s="365"/>
      <c r="BA3" s="365"/>
      <c r="BB3" s="365"/>
      <c r="BC3" s="365"/>
      <c r="BD3" s="365"/>
      <c r="BE3" s="365"/>
      <c r="BF3" s="365"/>
      <c r="BG3" s="365"/>
      <c r="BH3" s="365"/>
      <c r="BI3" s="365"/>
      <c r="BJ3" s="365"/>
      <c r="BK3" s="365"/>
      <c r="BL3" s="365"/>
      <c r="BM3" s="365"/>
      <c r="BN3" s="365"/>
      <c r="BO3" s="365"/>
      <c r="BP3" s="365"/>
      <c r="BQ3" s="365"/>
      <c r="BR3" s="365"/>
      <c r="BS3" s="365"/>
      <c r="BT3" s="365"/>
      <c r="BU3" s="365"/>
      <c r="BV3" s="365"/>
      <c r="BW3" s="365"/>
      <c r="BX3" s="365"/>
      <c r="BY3" s="365"/>
      <c r="BZ3" s="365"/>
      <c r="CA3" s="365"/>
      <c r="CB3" s="365"/>
      <c r="CC3" s="365"/>
      <c r="CD3" s="365"/>
      <c r="CE3" s="365"/>
      <c r="CF3" s="365"/>
      <c r="CG3" s="365"/>
      <c r="CH3" s="365"/>
      <c r="CI3" s="365"/>
      <c r="CJ3" s="365"/>
      <c r="CK3" s="365"/>
      <c r="CL3" s="365"/>
      <c r="CM3" s="365"/>
      <c r="CN3" s="365"/>
      <c r="CO3" s="365"/>
      <c r="CP3" s="365"/>
      <c r="CQ3" s="365"/>
      <c r="CR3" s="365"/>
      <c r="CS3" s="365"/>
      <c r="CT3" s="365"/>
      <c r="CU3" s="365"/>
      <c r="CV3" s="365"/>
      <c r="CW3" s="365"/>
      <c r="CX3" s="365"/>
      <c r="CY3" s="365"/>
      <c r="CZ3" s="365"/>
      <c r="DA3" s="365"/>
      <c r="DB3" s="365"/>
      <c r="DC3" s="365"/>
      <c r="DD3" s="365"/>
      <c r="DE3" s="365"/>
      <c r="DF3" s="365"/>
      <c r="DG3" s="365"/>
      <c r="DH3" s="365"/>
      <c r="DI3" s="365"/>
      <c r="DJ3" s="365"/>
      <c r="DK3" s="365"/>
      <c r="DL3" s="365"/>
      <c r="DM3" s="365"/>
      <c r="DN3" s="365"/>
      <c r="DO3" s="365"/>
      <c r="DP3" s="365"/>
      <c r="DQ3" s="365"/>
      <c r="DR3" s="365"/>
      <c r="DS3" s="365"/>
      <c r="DT3" s="365"/>
      <c r="DU3" s="365"/>
      <c r="DV3" s="365"/>
      <c r="DW3" s="365"/>
      <c r="DX3" s="365"/>
      <c r="DY3" s="365"/>
      <c r="DZ3" s="365"/>
      <c r="EA3" s="365"/>
      <c r="EB3" s="365"/>
      <c r="EC3" s="365"/>
      <c r="ED3" s="365"/>
      <c r="EE3" s="365"/>
      <c r="EF3" s="365"/>
      <c r="EG3" s="365"/>
      <c r="EH3" s="365"/>
      <c r="EI3" s="365"/>
      <c r="EJ3" s="365"/>
      <c r="EK3" s="365"/>
      <c r="EL3" s="365"/>
      <c r="EM3" s="365"/>
      <c r="EN3" s="365"/>
      <c r="EO3" s="365"/>
      <c r="EP3" s="365"/>
      <c r="EQ3" s="365"/>
      <c r="ER3" s="365"/>
      <c r="ES3" s="365"/>
      <c r="ET3" s="365"/>
      <c r="EU3" s="365"/>
      <c r="EV3" s="365"/>
      <c r="EW3" s="365"/>
      <c r="EX3" s="365"/>
      <c r="EY3" s="365"/>
      <c r="EZ3" s="365"/>
      <c r="FA3" s="365"/>
      <c r="FB3" s="365"/>
      <c r="FC3" s="365"/>
      <c r="FD3" s="365"/>
      <c r="FE3" s="365"/>
      <c r="FF3" s="365"/>
      <c r="FG3" s="365"/>
      <c r="FH3" s="365"/>
      <c r="FI3" s="365"/>
      <c r="FJ3" s="365"/>
    </row>
    <row r="4" spans="1:166" ht="24.95" customHeight="1">
      <c r="A4" s="849" t="s">
        <v>391</v>
      </c>
      <c r="B4" s="850"/>
      <c r="C4" s="369"/>
      <c r="D4" s="41"/>
      <c r="E4" s="363"/>
      <c r="F4" s="363"/>
      <c r="G4" s="363"/>
      <c r="H4" s="363"/>
      <c r="I4" s="363"/>
      <c r="J4" s="363"/>
      <c r="K4" s="363"/>
      <c r="L4" s="363"/>
      <c r="M4" s="363"/>
      <c r="N4" s="604"/>
      <c r="O4" s="363"/>
      <c r="P4" s="363"/>
      <c r="Q4" s="363"/>
      <c r="R4" s="363"/>
      <c r="S4" s="363"/>
      <c r="T4" s="363"/>
      <c r="U4" s="363"/>
      <c r="V4" s="363"/>
      <c r="W4" s="363"/>
      <c r="X4" s="363"/>
      <c r="Y4" s="363"/>
      <c r="Z4" s="363"/>
      <c r="AA4" s="363"/>
      <c r="AB4" s="363"/>
      <c r="AC4" s="363"/>
      <c r="AD4" s="363"/>
      <c r="AE4" s="365"/>
      <c r="AF4" s="365"/>
      <c r="AG4" s="365"/>
      <c r="AH4" s="365"/>
      <c r="AI4" s="365"/>
      <c r="AJ4" s="365"/>
      <c r="AK4" s="365"/>
      <c r="AL4" s="365"/>
      <c r="AM4" s="365"/>
      <c r="AN4" s="365"/>
      <c r="AO4" s="365"/>
      <c r="AP4" s="365"/>
      <c r="AQ4" s="365"/>
      <c r="AR4" s="365"/>
      <c r="AS4" s="365"/>
      <c r="AT4" s="365"/>
      <c r="AU4" s="365"/>
      <c r="AV4" s="365"/>
      <c r="AW4" s="365"/>
      <c r="AX4" s="365"/>
      <c r="AY4" s="365"/>
      <c r="AZ4" s="365"/>
      <c r="BA4" s="365"/>
      <c r="BB4" s="365"/>
      <c r="BC4" s="365"/>
      <c r="BD4" s="365"/>
      <c r="BE4" s="365"/>
      <c r="BF4" s="365"/>
      <c r="BG4" s="365"/>
      <c r="BH4" s="365"/>
      <c r="BI4" s="365"/>
      <c r="BJ4" s="365"/>
      <c r="BK4" s="365"/>
      <c r="BL4" s="365"/>
      <c r="BM4" s="365"/>
      <c r="BN4" s="365"/>
      <c r="BO4" s="365"/>
      <c r="BP4" s="365"/>
      <c r="BQ4" s="365"/>
      <c r="BR4" s="365"/>
      <c r="BS4" s="365"/>
      <c r="BT4" s="365"/>
      <c r="BU4" s="365"/>
      <c r="BV4" s="365"/>
      <c r="BW4" s="365"/>
      <c r="BX4" s="365"/>
      <c r="BY4" s="365"/>
      <c r="BZ4" s="365"/>
      <c r="CA4" s="365"/>
      <c r="CB4" s="365"/>
      <c r="CC4" s="365"/>
      <c r="CD4" s="365"/>
      <c r="CE4" s="365"/>
      <c r="CF4" s="365"/>
      <c r="CG4" s="365"/>
      <c r="CH4" s="365"/>
      <c r="CI4" s="365"/>
      <c r="CJ4" s="365"/>
      <c r="CK4" s="365"/>
      <c r="CL4" s="365"/>
      <c r="CM4" s="365"/>
      <c r="CN4" s="365"/>
      <c r="CO4" s="365"/>
      <c r="CP4" s="365"/>
      <c r="CQ4" s="365"/>
      <c r="CR4" s="365"/>
      <c r="CS4" s="365"/>
      <c r="CT4" s="365"/>
      <c r="CU4" s="365"/>
      <c r="CV4" s="365"/>
      <c r="CW4" s="365"/>
      <c r="CX4" s="365"/>
      <c r="CY4" s="365"/>
      <c r="CZ4" s="365"/>
      <c r="DA4" s="365"/>
      <c r="DB4" s="365"/>
      <c r="DC4" s="365"/>
      <c r="DD4" s="365"/>
      <c r="DE4" s="365"/>
      <c r="DF4" s="365"/>
      <c r="DG4" s="365"/>
      <c r="DH4" s="365"/>
      <c r="DI4" s="365"/>
      <c r="DJ4" s="365"/>
      <c r="DK4" s="365"/>
      <c r="DL4" s="365"/>
      <c r="DM4" s="365"/>
      <c r="DN4" s="365"/>
      <c r="DO4" s="365"/>
      <c r="DP4" s="365"/>
      <c r="DQ4" s="365"/>
      <c r="DR4" s="365"/>
      <c r="DS4" s="365"/>
      <c r="DT4" s="365"/>
      <c r="DU4" s="365"/>
      <c r="DV4" s="365"/>
      <c r="DW4" s="365"/>
      <c r="DX4" s="365"/>
      <c r="DY4" s="365"/>
      <c r="DZ4" s="365"/>
      <c r="EA4" s="365"/>
      <c r="EB4" s="365"/>
      <c r="EC4" s="365"/>
      <c r="ED4" s="365"/>
      <c r="EE4" s="365"/>
      <c r="EF4" s="365"/>
      <c r="EG4" s="365"/>
      <c r="EH4" s="365"/>
      <c r="EI4" s="365"/>
      <c r="EJ4" s="365"/>
      <c r="EK4" s="365"/>
      <c r="EL4" s="365"/>
      <c r="EM4" s="365"/>
      <c r="EN4" s="365"/>
      <c r="EO4" s="365"/>
      <c r="EP4" s="365"/>
      <c r="EQ4" s="365"/>
      <c r="ER4" s="365"/>
      <c r="ES4" s="365"/>
      <c r="ET4" s="365"/>
      <c r="EU4" s="365"/>
      <c r="EV4" s="365"/>
      <c r="EW4" s="365"/>
      <c r="EX4" s="365"/>
      <c r="EY4" s="365"/>
      <c r="EZ4" s="365"/>
      <c r="FA4" s="365"/>
      <c r="FB4" s="365"/>
      <c r="FC4" s="365"/>
      <c r="FD4" s="365"/>
      <c r="FE4" s="365"/>
      <c r="FF4" s="365"/>
      <c r="FG4" s="365"/>
      <c r="FH4" s="365"/>
      <c r="FI4" s="365"/>
      <c r="FJ4" s="365"/>
    </row>
    <row r="5" spans="1:166" ht="24.95" customHeight="1">
      <c r="A5" s="613" t="s">
        <v>562</v>
      </c>
      <c r="B5" s="614" t="s">
        <v>563</v>
      </c>
      <c r="C5" s="609">
        <v>4</v>
      </c>
      <c r="D5" s="41" t="s">
        <v>393</v>
      </c>
      <c r="E5" s="418">
        <v>10</v>
      </c>
      <c r="F5" s="604"/>
      <c r="G5" s="604"/>
      <c r="H5" s="604"/>
      <c r="I5" s="604"/>
      <c r="J5" s="604"/>
      <c r="K5" s="604"/>
      <c r="L5" s="604"/>
      <c r="M5" s="604"/>
      <c r="N5" s="604" cm="1">
        <f t="array" ref="N5">$C5*ESUM($E5)</f>
        <v>40</v>
      </c>
      <c r="O5" s="604"/>
      <c r="P5" s="604"/>
      <c r="Q5" s="604"/>
      <c r="R5" s="604"/>
      <c r="S5" s="604"/>
      <c r="T5" s="604"/>
      <c r="U5" s="604"/>
      <c r="V5" s="604"/>
      <c r="W5" s="604"/>
      <c r="X5" s="604"/>
      <c r="Y5" s="604"/>
      <c r="Z5" s="604"/>
      <c r="AA5" s="604"/>
      <c r="AB5" s="604"/>
      <c r="AC5" s="604"/>
      <c r="AD5" s="604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  <c r="BG5" s="365"/>
      <c r="BH5" s="365"/>
      <c r="BI5" s="365"/>
      <c r="BJ5" s="365"/>
      <c r="BK5" s="365"/>
      <c r="BL5" s="365"/>
      <c r="BM5" s="365"/>
      <c r="BN5" s="365"/>
      <c r="BO5" s="365"/>
      <c r="BP5" s="365"/>
      <c r="BQ5" s="365"/>
      <c r="BR5" s="365"/>
      <c r="BS5" s="365"/>
      <c r="BT5" s="365"/>
      <c r="BU5" s="365"/>
      <c r="BV5" s="365"/>
      <c r="BW5" s="365"/>
      <c r="BX5" s="365"/>
      <c r="BY5" s="365"/>
      <c r="BZ5" s="365"/>
      <c r="CA5" s="365"/>
      <c r="CB5" s="365"/>
      <c r="CC5" s="365"/>
      <c r="CD5" s="365"/>
      <c r="CE5" s="365"/>
      <c r="CF5" s="365"/>
      <c r="CG5" s="365"/>
      <c r="CH5" s="365"/>
      <c r="CI5" s="365"/>
      <c r="CJ5" s="365"/>
      <c r="CK5" s="365"/>
      <c r="CL5" s="365"/>
      <c r="CM5" s="365"/>
      <c r="CN5" s="365"/>
      <c r="CO5" s="365"/>
      <c r="CP5" s="365"/>
      <c r="CQ5" s="365"/>
      <c r="CR5" s="365"/>
      <c r="CS5" s="365"/>
      <c r="CT5" s="365"/>
      <c r="CU5" s="365"/>
      <c r="CV5" s="365"/>
      <c r="CW5" s="365"/>
      <c r="CX5" s="365"/>
      <c r="CY5" s="365"/>
      <c r="CZ5" s="365"/>
      <c r="DA5" s="365"/>
      <c r="DB5" s="365"/>
      <c r="DC5" s="365"/>
      <c r="DD5" s="365"/>
      <c r="DE5" s="365"/>
      <c r="DF5" s="365"/>
      <c r="DG5" s="365"/>
      <c r="DH5" s="365"/>
      <c r="DI5" s="365"/>
      <c r="DJ5" s="365"/>
      <c r="DK5" s="365"/>
      <c r="DL5" s="365"/>
      <c r="DM5" s="365"/>
      <c r="DN5" s="365"/>
      <c r="DO5" s="365"/>
      <c r="DP5" s="365"/>
      <c r="DQ5" s="365"/>
      <c r="DR5" s="365"/>
      <c r="DS5" s="365"/>
      <c r="DT5" s="365"/>
      <c r="DU5" s="365"/>
      <c r="DV5" s="365"/>
      <c r="DW5" s="365"/>
      <c r="DX5" s="365"/>
      <c r="DY5" s="365"/>
      <c r="DZ5" s="365"/>
      <c r="EA5" s="365"/>
      <c r="EB5" s="365"/>
      <c r="EC5" s="365"/>
      <c r="ED5" s="365"/>
      <c r="EE5" s="365"/>
      <c r="EF5" s="365"/>
      <c r="EG5" s="365"/>
      <c r="EH5" s="365"/>
      <c r="EI5" s="365"/>
      <c r="EJ5" s="365"/>
      <c r="EK5" s="365"/>
      <c r="EL5" s="365"/>
      <c r="EM5" s="365"/>
      <c r="EN5" s="365"/>
      <c r="EO5" s="365"/>
      <c r="EP5" s="365"/>
      <c r="EQ5" s="365"/>
      <c r="ER5" s="365"/>
      <c r="ES5" s="365"/>
      <c r="ET5" s="365"/>
      <c r="EU5" s="365"/>
      <c r="EV5" s="365"/>
      <c r="EW5" s="365"/>
      <c r="EX5" s="365"/>
      <c r="EY5" s="365"/>
      <c r="EZ5" s="365"/>
      <c r="FA5" s="365"/>
      <c r="FB5" s="365"/>
      <c r="FC5" s="365"/>
      <c r="FD5" s="365"/>
      <c r="FE5" s="365"/>
      <c r="FF5" s="365"/>
      <c r="FG5" s="365"/>
      <c r="FH5" s="365"/>
      <c r="FI5" s="365"/>
      <c r="FJ5" s="365"/>
    </row>
    <row r="6" spans="1:166" ht="24.95" customHeight="1">
      <c r="A6" s="466" t="s">
        <v>392</v>
      </c>
      <c r="B6" s="42" t="s">
        <v>548</v>
      </c>
      <c r="C6" s="369">
        <v>4</v>
      </c>
      <c r="D6" s="41" t="s">
        <v>393</v>
      </c>
      <c r="E6" s="417" t="s">
        <v>402</v>
      </c>
      <c r="F6" s="363"/>
      <c r="G6" s="363"/>
      <c r="H6" s="363" cm="1">
        <f t="array" ref="H6">$C6*ESUM($E6)</f>
        <v>72</v>
      </c>
      <c r="I6" s="363"/>
      <c r="J6" s="363"/>
      <c r="K6" s="363"/>
      <c r="L6" s="369"/>
      <c r="M6" s="363">
        <v>8</v>
      </c>
      <c r="N6" s="604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5"/>
      <c r="AF6" s="365"/>
      <c r="AG6" s="365"/>
      <c r="AH6" s="365"/>
      <c r="AI6" s="365"/>
      <c r="AJ6" s="365"/>
      <c r="AK6" s="365"/>
      <c r="AL6" s="365"/>
      <c r="AM6" s="365"/>
      <c r="AN6" s="365"/>
      <c r="AO6" s="365"/>
      <c r="AP6" s="365"/>
      <c r="AQ6" s="365"/>
      <c r="AR6" s="365"/>
      <c r="AS6" s="365"/>
      <c r="AT6" s="365"/>
      <c r="AU6" s="365"/>
      <c r="AV6" s="365"/>
      <c r="AW6" s="365"/>
      <c r="AX6" s="365"/>
      <c r="AY6" s="365"/>
      <c r="AZ6" s="365"/>
      <c r="BA6" s="365"/>
      <c r="BB6" s="365"/>
      <c r="BC6" s="365"/>
      <c r="BD6" s="365"/>
      <c r="BE6" s="365"/>
      <c r="BF6" s="365"/>
      <c r="BG6" s="365"/>
      <c r="BH6" s="365"/>
      <c r="BI6" s="365"/>
      <c r="BJ6" s="365"/>
      <c r="BK6" s="365"/>
      <c r="BL6" s="365"/>
      <c r="BM6" s="365"/>
      <c r="BN6" s="365"/>
      <c r="BO6" s="365"/>
      <c r="BP6" s="365"/>
      <c r="BQ6" s="365"/>
      <c r="BR6" s="365"/>
      <c r="BS6" s="365"/>
      <c r="BT6" s="365"/>
      <c r="BU6" s="365"/>
      <c r="BV6" s="365"/>
      <c r="BW6" s="365"/>
      <c r="BX6" s="365"/>
      <c r="BY6" s="365"/>
      <c r="BZ6" s="365"/>
      <c r="CA6" s="365"/>
      <c r="CB6" s="365"/>
      <c r="CC6" s="365"/>
      <c r="CD6" s="365"/>
      <c r="CE6" s="365"/>
      <c r="CF6" s="365"/>
      <c r="CG6" s="365"/>
      <c r="CH6" s="365"/>
      <c r="CI6" s="365"/>
      <c r="CJ6" s="365"/>
      <c r="CK6" s="365"/>
      <c r="CL6" s="365"/>
      <c r="CM6" s="365"/>
      <c r="CN6" s="365"/>
      <c r="CO6" s="365"/>
      <c r="CP6" s="365"/>
      <c r="CQ6" s="365"/>
      <c r="CR6" s="365"/>
      <c r="CS6" s="365"/>
      <c r="CT6" s="365"/>
      <c r="CU6" s="365"/>
      <c r="CV6" s="365"/>
      <c r="CW6" s="365"/>
      <c r="CX6" s="365"/>
      <c r="CY6" s="365"/>
      <c r="CZ6" s="365"/>
      <c r="DA6" s="365"/>
      <c r="DB6" s="365"/>
      <c r="DC6" s="365"/>
      <c r="DD6" s="365"/>
      <c r="DE6" s="365"/>
      <c r="DF6" s="365"/>
      <c r="DG6" s="365"/>
      <c r="DH6" s="365"/>
      <c r="DI6" s="365"/>
      <c r="DJ6" s="365"/>
      <c r="DK6" s="365"/>
      <c r="DL6" s="365"/>
      <c r="DM6" s="365"/>
      <c r="DN6" s="365"/>
      <c r="DO6" s="365"/>
      <c r="DP6" s="365"/>
      <c r="DQ6" s="365"/>
      <c r="DR6" s="365"/>
      <c r="DS6" s="365"/>
      <c r="DT6" s="365"/>
      <c r="DU6" s="365"/>
      <c r="DV6" s="365"/>
      <c r="DW6" s="365"/>
      <c r="DX6" s="365"/>
      <c r="DY6" s="365"/>
      <c r="DZ6" s="365"/>
      <c r="EA6" s="365"/>
      <c r="EB6" s="365"/>
      <c r="EC6" s="365"/>
      <c r="ED6" s="365"/>
      <c r="EE6" s="365"/>
      <c r="EF6" s="365"/>
      <c r="EG6" s="365"/>
      <c r="EH6" s="365"/>
      <c r="EI6" s="365"/>
      <c r="EJ6" s="365"/>
      <c r="EK6" s="365"/>
      <c r="EL6" s="365"/>
      <c r="EM6" s="365"/>
      <c r="EN6" s="365"/>
      <c r="EO6" s="365"/>
      <c r="EP6" s="365"/>
      <c r="EQ6" s="365"/>
      <c r="ER6" s="365"/>
      <c r="ES6" s="365"/>
      <c r="ET6" s="365"/>
      <c r="EU6" s="365"/>
      <c r="EV6" s="365"/>
      <c r="EW6" s="365"/>
      <c r="EX6" s="365"/>
      <c r="EY6" s="365"/>
      <c r="EZ6" s="365"/>
      <c r="FA6" s="365"/>
      <c r="FB6" s="365"/>
      <c r="FC6" s="365"/>
      <c r="FD6" s="365"/>
      <c r="FE6" s="365"/>
      <c r="FF6" s="365"/>
      <c r="FG6" s="365"/>
      <c r="FH6" s="365"/>
      <c r="FI6" s="365"/>
      <c r="FJ6" s="365"/>
    </row>
    <row r="7" spans="1:166" ht="24.95" customHeight="1">
      <c r="A7" s="466" t="s">
        <v>395</v>
      </c>
      <c r="B7" s="42" t="s">
        <v>548</v>
      </c>
      <c r="C7" s="369">
        <v>4</v>
      </c>
      <c r="D7" s="41" t="s">
        <v>393</v>
      </c>
      <c r="E7" s="417" t="s">
        <v>402</v>
      </c>
      <c r="F7" s="363"/>
      <c r="G7" s="363"/>
      <c r="H7" s="363" cm="1">
        <f t="array" ref="H7">$C7*ESUM($E7)</f>
        <v>72</v>
      </c>
      <c r="I7" s="363"/>
      <c r="J7" s="363"/>
      <c r="K7" s="363"/>
      <c r="L7" s="369"/>
      <c r="M7" s="363">
        <v>8</v>
      </c>
      <c r="N7" s="604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5"/>
      <c r="AF7" s="365"/>
      <c r="AG7" s="365"/>
      <c r="AH7" s="365"/>
      <c r="AI7" s="365"/>
      <c r="AJ7" s="365"/>
      <c r="AK7" s="365"/>
      <c r="AL7" s="365"/>
      <c r="AM7" s="365"/>
      <c r="AN7" s="365"/>
      <c r="AO7" s="365"/>
      <c r="AP7" s="365"/>
      <c r="AQ7" s="365"/>
      <c r="AR7" s="365"/>
      <c r="AS7" s="365"/>
      <c r="AT7" s="365"/>
      <c r="AU7" s="365"/>
      <c r="AV7" s="365"/>
      <c r="AW7" s="365"/>
      <c r="AX7" s="365"/>
      <c r="AY7" s="365"/>
      <c r="AZ7" s="365"/>
      <c r="BA7" s="365"/>
      <c r="BB7" s="365"/>
      <c r="BC7" s="365"/>
      <c r="BD7" s="365"/>
      <c r="BE7" s="365"/>
      <c r="BF7" s="365"/>
      <c r="BG7" s="365"/>
      <c r="BH7" s="365"/>
      <c r="BI7" s="365"/>
      <c r="BJ7" s="365"/>
      <c r="BK7" s="365"/>
      <c r="BL7" s="365"/>
      <c r="BM7" s="365"/>
      <c r="BN7" s="365"/>
      <c r="BO7" s="365"/>
      <c r="BP7" s="365"/>
      <c r="BQ7" s="365"/>
      <c r="BR7" s="365"/>
      <c r="BS7" s="365"/>
      <c r="BT7" s="365"/>
      <c r="BU7" s="365"/>
      <c r="BV7" s="365"/>
      <c r="BW7" s="365"/>
      <c r="BX7" s="365"/>
      <c r="BY7" s="365"/>
      <c r="BZ7" s="365"/>
      <c r="CA7" s="365"/>
      <c r="CB7" s="365"/>
      <c r="CC7" s="365"/>
      <c r="CD7" s="365"/>
      <c r="CE7" s="365"/>
      <c r="CF7" s="365"/>
      <c r="CG7" s="365"/>
      <c r="CH7" s="365"/>
      <c r="CI7" s="365"/>
      <c r="CJ7" s="365"/>
      <c r="CK7" s="365"/>
      <c r="CL7" s="365"/>
      <c r="CM7" s="365"/>
      <c r="CN7" s="365"/>
      <c r="CO7" s="365"/>
      <c r="CP7" s="365"/>
      <c r="CQ7" s="365"/>
      <c r="CR7" s="365"/>
      <c r="CS7" s="365"/>
      <c r="CT7" s="365"/>
      <c r="CU7" s="365"/>
      <c r="CV7" s="365"/>
      <c r="CW7" s="365"/>
      <c r="CX7" s="365"/>
      <c r="CY7" s="365"/>
      <c r="CZ7" s="365"/>
      <c r="DA7" s="365"/>
      <c r="DB7" s="365"/>
      <c r="DC7" s="365"/>
      <c r="DD7" s="365"/>
      <c r="DE7" s="365"/>
      <c r="DF7" s="365"/>
      <c r="DG7" s="365"/>
      <c r="DH7" s="365"/>
      <c r="DI7" s="365"/>
      <c r="DJ7" s="365"/>
      <c r="DK7" s="365"/>
      <c r="DL7" s="365"/>
      <c r="DM7" s="365"/>
      <c r="DN7" s="365"/>
      <c r="DO7" s="365"/>
      <c r="DP7" s="365"/>
      <c r="DQ7" s="365"/>
      <c r="DR7" s="365"/>
      <c r="DS7" s="365"/>
      <c r="DT7" s="365"/>
      <c r="DU7" s="365"/>
      <c r="DV7" s="365"/>
      <c r="DW7" s="365"/>
      <c r="DX7" s="365"/>
      <c r="DY7" s="365"/>
      <c r="DZ7" s="365"/>
      <c r="EA7" s="365"/>
      <c r="EB7" s="365"/>
      <c r="EC7" s="365"/>
      <c r="ED7" s="365"/>
      <c r="EE7" s="365"/>
      <c r="EF7" s="365"/>
      <c r="EG7" s="365"/>
      <c r="EH7" s="365"/>
      <c r="EI7" s="365"/>
      <c r="EJ7" s="365"/>
      <c r="EK7" s="365"/>
      <c r="EL7" s="365"/>
      <c r="EM7" s="365"/>
      <c r="EN7" s="365"/>
      <c r="EO7" s="365"/>
      <c r="EP7" s="365"/>
      <c r="EQ7" s="365"/>
      <c r="ER7" s="365"/>
      <c r="ES7" s="365"/>
      <c r="ET7" s="365"/>
      <c r="EU7" s="365"/>
      <c r="EV7" s="365"/>
      <c r="EW7" s="365"/>
      <c r="EX7" s="365"/>
      <c r="EY7" s="365"/>
      <c r="EZ7" s="365"/>
      <c r="FA7" s="365"/>
      <c r="FB7" s="365"/>
      <c r="FC7" s="365"/>
      <c r="FD7" s="365"/>
      <c r="FE7" s="365"/>
      <c r="FF7" s="365"/>
      <c r="FG7" s="365"/>
      <c r="FH7" s="365"/>
      <c r="FI7" s="365"/>
      <c r="FJ7" s="365"/>
    </row>
    <row r="8" spans="1:166" ht="24.95" customHeight="1">
      <c r="A8" s="467" t="s">
        <v>396</v>
      </c>
      <c r="B8" s="42" t="s">
        <v>551</v>
      </c>
      <c r="C8" s="369">
        <v>4</v>
      </c>
      <c r="D8" s="41" t="s">
        <v>393</v>
      </c>
      <c r="E8" s="417">
        <v>2</v>
      </c>
      <c r="F8" s="363"/>
      <c r="G8" s="363" cm="1">
        <f t="array" ref="G8">$C8*ESUM($E8)</f>
        <v>8</v>
      </c>
      <c r="H8" s="369"/>
      <c r="I8" s="369"/>
      <c r="J8" s="363"/>
      <c r="K8" s="363"/>
      <c r="L8" s="369">
        <v>8</v>
      </c>
      <c r="M8" s="363"/>
      <c r="N8" s="604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P8" s="365"/>
      <c r="AQ8" s="365"/>
      <c r="AR8" s="365"/>
      <c r="AS8" s="365"/>
      <c r="AT8" s="365"/>
      <c r="AU8" s="365"/>
      <c r="AV8" s="365"/>
      <c r="AW8" s="365"/>
      <c r="AX8" s="365"/>
      <c r="AY8" s="365"/>
      <c r="AZ8" s="365"/>
      <c r="BA8" s="365"/>
      <c r="BB8" s="365"/>
      <c r="BC8" s="365"/>
      <c r="BD8" s="365"/>
      <c r="BE8" s="365"/>
      <c r="BF8" s="365"/>
      <c r="BG8" s="365"/>
      <c r="BH8" s="365"/>
      <c r="BI8" s="365"/>
      <c r="BJ8" s="365"/>
      <c r="BK8" s="365"/>
      <c r="BL8" s="365"/>
      <c r="BM8" s="365"/>
      <c r="BN8" s="365"/>
      <c r="BO8" s="365"/>
      <c r="BP8" s="365"/>
      <c r="BQ8" s="365"/>
      <c r="BR8" s="365"/>
      <c r="BS8" s="365"/>
      <c r="BT8" s="365"/>
      <c r="BU8" s="365"/>
      <c r="BV8" s="365"/>
      <c r="BW8" s="365"/>
      <c r="BX8" s="365"/>
      <c r="BY8" s="365"/>
      <c r="BZ8" s="365"/>
      <c r="CA8" s="365"/>
      <c r="CB8" s="365"/>
      <c r="CC8" s="365"/>
      <c r="CD8" s="365"/>
      <c r="CE8" s="365"/>
      <c r="CF8" s="365"/>
      <c r="CG8" s="365"/>
      <c r="CH8" s="365"/>
      <c r="CI8" s="365"/>
      <c r="CJ8" s="365"/>
      <c r="CK8" s="365"/>
      <c r="CL8" s="365"/>
      <c r="CM8" s="365"/>
      <c r="CN8" s="365"/>
      <c r="CO8" s="365"/>
      <c r="CP8" s="365"/>
      <c r="CQ8" s="365"/>
      <c r="CR8" s="365"/>
      <c r="CS8" s="365"/>
      <c r="CT8" s="365"/>
      <c r="CU8" s="365"/>
      <c r="CV8" s="365"/>
      <c r="CW8" s="365"/>
      <c r="CX8" s="365"/>
      <c r="CY8" s="365"/>
      <c r="CZ8" s="365"/>
      <c r="DA8" s="365"/>
      <c r="DB8" s="365"/>
      <c r="DC8" s="365"/>
      <c r="DD8" s="365"/>
      <c r="DE8" s="365"/>
      <c r="DF8" s="365"/>
      <c r="DG8" s="365"/>
      <c r="DH8" s="365"/>
      <c r="DI8" s="365"/>
      <c r="DJ8" s="365"/>
      <c r="DK8" s="365"/>
      <c r="DL8" s="365"/>
      <c r="DM8" s="365"/>
      <c r="DN8" s="365"/>
      <c r="DO8" s="365"/>
      <c r="DP8" s="365"/>
      <c r="DQ8" s="365"/>
      <c r="DR8" s="365"/>
      <c r="DS8" s="365"/>
      <c r="DT8" s="365"/>
      <c r="DU8" s="365"/>
      <c r="DV8" s="365"/>
      <c r="DW8" s="365"/>
      <c r="DX8" s="365"/>
      <c r="DY8" s="365"/>
      <c r="DZ8" s="365"/>
      <c r="EA8" s="365"/>
      <c r="EB8" s="365"/>
      <c r="EC8" s="365"/>
      <c r="ED8" s="365"/>
      <c r="EE8" s="365"/>
      <c r="EF8" s="365"/>
      <c r="EG8" s="365"/>
      <c r="EH8" s="365"/>
      <c r="EI8" s="365"/>
      <c r="EJ8" s="365"/>
      <c r="EK8" s="365"/>
      <c r="EL8" s="365"/>
      <c r="EM8" s="365"/>
      <c r="EN8" s="365"/>
      <c r="EO8" s="365"/>
      <c r="EP8" s="365"/>
      <c r="EQ8" s="365"/>
      <c r="ER8" s="365"/>
      <c r="ES8" s="365"/>
      <c r="ET8" s="365"/>
      <c r="EU8" s="365"/>
      <c r="EV8" s="365"/>
      <c r="EW8" s="365"/>
      <c r="EX8" s="365"/>
      <c r="EY8" s="365"/>
      <c r="EZ8" s="365"/>
      <c r="FA8" s="365"/>
      <c r="FB8" s="365"/>
      <c r="FC8" s="365"/>
      <c r="FD8" s="365"/>
      <c r="FE8" s="365"/>
      <c r="FF8" s="365"/>
      <c r="FG8" s="365"/>
      <c r="FH8" s="365"/>
      <c r="FI8" s="365"/>
      <c r="FJ8" s="365"/>
    </row>
    <row r="9" spans="1:166" ht="24.95" customHeight="1">
      <c r="A9" s="467" t="s">
        <v>397</v>
      </c>
      <c r="B9" s="42" t="s">
        <v>551</v>
      </c>
      <c r="C9" s="369">
        <v>4</v>
      </c>
      <c r="D9" s="41" t="s">
        <v>393</v>
      </c>
      <c r="E9" s="417">
        <v>2</v>
      </c>
      <c r="F9" s="363"/>
      <c r="G9" s="363" cm="1">
        <f t="array" ref="G9">$C9*ESUM($E9)</f>
        <v>8</v>
      </c>
      <c r="H9" s="363"/>
      <c r="I9" s="363"/>
      <c r="J9" s="363"/>
      <c r="K9" s="363"/>
      <c r="L9" s="363">
        <v>8</v>
      </c>
      <c r="M9" s="369"/>
      <c r="N9" s="60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/>
      <c r="AD9" s="369"/>
      <c r="AE9" s="365"/>
      <c r="AF9" s="365"/>
      <c r="AG9" s="365"/>
      <c r="AH9" s="365"/>
      <c r="AI9" s="365"/>
      <c r="AJ9" s="365"/>
      <c r="AK9" s="365"/>
      <c r="AL9" s="365"/>
      <c r="AM9" s="365"/>
      <c r="AN9" s="365"/>
      <c r="AO9" s="365"/>
      <c r="AP9" s="365"/>
      <c r="AQ9" s="365"/>
      <c r="AR9" s="365"/>
      <c r="AS9" s="365"/>
      <c r="AT9" s="365"/>
      <c r="AU9" s="365"/>
      <c r="AV9" s="365"/>
      <c r="AW9" s="365"/>
      <c r="AX9" s="365"/>
      <c r="AY9" s="365"/>
      <c r="AZ9" s="365"/>
      <c r="BA9" s="365"/>
      <c r="BB9" s="365"/>
      <c r="BC9" s="365"/>
      <c r="BD9" s="365"/>
      <c r="BE9" s="365"/>
      <c r="BF9" s="365"/>
      <c r="BG9" s="365"/>
      <c r="BH9" s="365"/>
      <c r="BI9" s="365"/>
      <c r="BJ9" s="365"/>
      <c r="BK9" s="365"/>
      <c r="BL9" s="365"/>
      <c r="BM9" s="365"/>
      <c r="BN9" s="365"/>
      <c r="BO9" s="365"/>
      <c r="BP9" s="365"/>
      <c r="BQ9" s="365"/>
      <c r="BR9" s="365"/>
      <c r="BS9" s="365"/>
      <c r="BT9" s="365"/>
      <c r="BU9" s="365"/>
      <c r="BV9" s="365"/>
      <c r="BW9" s="365"/>
      <c r="BX9" s="365"/>
      <c r="BY9" s="365"/>
      <c r="BZ9" s="365"/>
      <c r="CA9" s="365"/>
      <c r="CB9" s="365"/>
      <c r="CC9" s="365"/>
      <c r="CD9" s="365"/>
      <c r="CE9" s="365"/>
      <c r="CF9" s="365"/>
      <c r="CG9" s="365"/>
      <c r="CH9" s="365"/>
      <c r="CI9" s="365"/>
      <c r="CJ9" s="365"/>
      <c r="CK9" s="365"/>
      <c r="CL9" s="365"/>
      <c r="CM9" s="365"/>
      <c r="CN9" s="365"/>
      <c r="CO9" s="365"/>
      <c r="CP9" s="365"/>
      <c r="CQ9" s="365"/>
      <c r="CR9" s="365"/>
      <c r="CS9" s="365"/>
      <c r="CT9" s="365"/>
      <c r="CU9" s="365"/>
      <c r="CV9" s="365"/>
      <c r="CW9" s="365"/>
      <c r="CX9" s="365"/>
      <c r="CY9" s="365"/>
      <c r="CZ9" s="365"/>
      <c r="DA9" s="365"/>
      <c r="DB9" s="365"/>
      <c r="DC9" s="365"/>
      <c r="DD9" s="365"/>
      <c r="DE9" s="365"/>
      <c r="DF9" s="365"/>
      <c r="DG9" s="365"/>
      <c r="DH9" s="365"/>
      <c r="DI9" s="365"/>
      <c r="DJ9" s="365"/>
      <c r="DK9" s="365"/>
      <c r="DL9" s="365"/>
      <c r="DM9" s="365"/>
      <c r="DN9" s="365"/>
      <c r="DO9" s="365"/>
      <c r="DP9" s="365"/>
      <c r="DQ9" s="365"/>
      <c r="DR9" s="365"/>
      <c r="DS9" s="365"/>
      <c r="DT9" s="365"/>
      <c r="DU9" s="365"/>
      <c r="DV9" s="365"/>
      <c r="DW9" s="365"/>
      <c r="DX9" s="365"/>
      <c r="DY9" s="365"/>
      <c r="DZ9" s="365"/>
      <c r="EA9" s="365"/>
      <c r="EB9" s="365"/>
      <c r="EC9" s="365"/>
      <c r="ED9" s="365"/>
      <c r="EE9" s="365"/>
      <c r="EF9" s="365"/>
      <c r="EG9" s="365"/>
      <c r="EH9" s="365"/>
      <c r="EI9" s="365"/>
      <c r="EJ9" s="365"/>
      <c r="EK9" s="365"/>
      <c r="EL9" s="365"/>
      <c r="EM9" s="365"/>
      <c r="EN9" s="365"/>
      <c r="EO9" s="365"/>
      <c r="EP9" s="365"/>
      <c r="EQ9" s="365"/>
      <c r="ER9" s="365"/>
      <c r="ES9" s="365"/>
      <c r="ET9" s="365"/>
      <c r="EU9" s="365"/>
      <c r="EV9" s="365"/>
      <c r="EW9" s="365"/>
      <c r="EX9" s="365"/>
      <c r="EY9" s="365"/>
      <c r="EZ9" s="365"/>
      <c r="FA9" s="365"/>
      <c r="FB9" s="365"/>
      <c r="FC9" s="365"/>
      <c r="FD9" s="365"/>
      <c r="FE9" s="365"/>
      <c r="FF9" s="365"/>
      <c r="FG9" s="365"/>
      <c r="FH9" s="365"/>
      <c r="FI9" s="365"/>
      <c r="FJ9" s="365"/>
    </row>
    <row r="10" spans="1:166" ht="24.95" customHeight="1">
      <c r="A10" s="849" t="s">
        <v>400</v>
      </c>
      <c r="B10" s="850"/>
      <c r="C10" s="369"/>
      <c r="D10" s="364"/>
      <c r="E10" s="417"/>
      <c r="F10" s="363"/>
      <c r="G10" s="363"/>
      <c r="H10" s="363"/>
      <c r="I10" s="363"/>
      <c r="J10" s="363"/>
      <c r="K10" s="363"/>
      <c r="L10" s="363"/>
      <c r="M10" s="369"/>
      <c r="N10" s="60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5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5"/>
      <c r="AQ10" s="365"/>
      <c r="AR10" s="365"/>
      <c r="AS10" s="365"/>
      <c r="AT10" s="365"/>
      <c r="AU10" s="365"/>
      <c r="AV10" s="365"/>
      <c r="AW10" s="365"/>
      <c r="AX10" s="365"/>
      <c r="AY10" s="365"/>
      <c r="AZ10" s="365"/>
      <c r="BA10" s="365"/>
      <c r="BB10" s="365"/>
      <c r="BC10" s="365"/>
      <c r="BD10" s="365"/>
      <c r="BE10" s="365"/>
      <c r="BF10" s="365"/>
      <c r="BG10" s="365"/>
      <c r="BH10" s="365"/>
      <c r="BI10" s="365"/>
      <c r="BJ10" s="365"/>
      <c r="BK10" s="365"/>
      <c r="BL10" s="365"/>
      <c r="BM10" s="365"/>
      <c r="BN10" s="365"/>
      <c r="BO10" s="365"/>
      <c r="BP10" s="365"/>
      <c r="BQ10" s="365"/>
      <c r="BR10" s="365"/>
      <c r="BS10" s="365"/>
      <c r="BT10" s="365"/>
      <c r="BU10" s="365"/>
      <c r="BV10" s="365"/>
      <c r="BW10" s="365"/>
      <c r="BX10" s="365"/>
      <c r="BY10" s="365"/>
      <c r="BZ10" s="365"/>
      <c r="CA10" s="365"/>
      <c r="CB10" s="365"/>
      <c r="CC10" s="365"/>
      <c r="CD10" s="365"/>
      <c r="CE10" s="365"/>
      <c r="CF10" s="365"/>
      <c r="CG10" s="365"/>
      <c r="CH10" s="365"/>
      <c r="CI10" s="365"/>
      <c r="CJ10" s="365"/>
      <c r="CK10" s="365"/>
      <c r="CL10" s="365"/>
      <c r="CM10" s="365"/>
      <c r="CN10" s="365"/>
      <c r="CO10" s="365"/>
      <c r="CP10" s="365"/>
      <c r="CQ10" s="365"/>
      <c r="CR10" s="365"/>
      <c r="CS10" s="365"/>
      <c r="CT10" s="365"/>
      <c r="CU10" s="365"/>
      <c r="CV10" s="365"/>
      <c r="CW10" s="365"/>
      <c r="CX10" s="365"/>
      <c r="CY10" s="365"/>
      <c r="CZ10" s="365"/>
      <c r="DA10" s="365"/>
      <c r="DB10" s="365"/>
      <c r="DC10" s="365"/>
      <c r="DD10" s="365"/>
      <c r="DE10" s="365"/>
      <c r="DF10" s="365"/>
      <c r="DG10" s="365"/>
      <c r="DH10" s="365"/>
      <c r="DI10" s="365"/>
      <c r="DJ10" s="365"/>
      <c r="DK10" s="365"/>
      <c r="DL10" s="365"/>
      <c r="DM10" s="365"/>
      <c r="DN10" s="365"/>
      <c r="DO10" s="365"/>
      <c r="DP10" s="365"/>
      <c r="DQ10" s="365"/>
      <c r="DR10" s="365"/>
      <c r="DS10" s="365"/>
      <c r="DT10" s="365"/>
      <c r="DU10" s="365"/>
      <c r="DV10" s="365"/>
      <c r="DW10" s="365"/>
      <c r="DX10" s="365"/>
      <c r="DY10" s="365"/>
      <c r="DZ10" s="365"/>
      <c r="EA10" s="365"/>
      <c r="EB10" s="365"/>
      <c r="EC10" s="365"/>
      <c r="ED10" s="365"/>
      <c r="EE10" s="365"/>
      <c r="EF10" s="365"/>
      <c r="EG10" s="365"/>
      <c r="EH10" s="365"/>
      <c r="EI10" s="365"/>
      <c r="EJ10" s="365"/>
      <c r="EK10" s="365"/>
      <c r="EL10" s="365"/>
      <c r="EM10" s="365"/>
      <c r="EN10" s="365"/>
      <c r="EO10" s="365"/>
      <c r="EP10" s="365"/>
      <c r="EQ10" s="365"/>
      <c r="ER10" s="365"/>
      <c r="ES10" s="365"/>
      <c r="ET10" s="365"/>
      <c r="EU10" s="365"/>
      <c r="EV10" s="365"/>
      <c r="EW10" s="365"/>
      <c r="EX10" s="365"/>
      <c r="EY10" s="365"/>
      <c r="EZ10" s="365"/>
      <c r="FA10" s="365"/>
      <c r="FB10" s="365"/>
      <c r="FC10" s="365"/>
      <c r="FD10" s="365"/>
      <c r="FE10" s="365"/>
      <c r="FF10" s="365"/>
      <c r="FG10" s="365"/>
      <c r="FH10" s="365"/>
      <c r="FI10" s="365"/>
      <c r="FJ10" s="365"/>
    </row>
    <row r="11" spans="1:166" ht="24.95" customHeight="1">
      <c r="A11" s="859" t="s">
        <v>401</v>
      </c>
      <c r="B11" s="42" t="s">
        <v>548</v>
      </c>
      <c r="C11" s="369">
        <v>4</v>
      </c>
      <c r="D11" s="41" t="s">
        <v>393</v>
      </c>
      <c r="E11" s="417" t="s">
        <v>402</v>
      </c>
      <c r="F11" s="363"/>
      <c r="G11" s="363"/>
      <c r="H11" s="369"/>
      <c r="I11" s="363"/>
      <c r="J11" s="363"/>
      <c r="K11" s="363"/>
      <c r="L11" s="369"/>
      <c r="M11" s="363"/>
      <c r="N11" s="604"/>
      <c r="O11" s="363" cm="1">
        <f t="array" ref="O11">$C11*ESUM($E11)</f>
        <v>72</v>
      </c>
      <c r="P11" s="363"/>
      <c r="Q11" s="363"/>
      <c r="R11" s="363"/>
      <c r="S11" s="363"/>
      <c r="T11" s="363"/>
      <c r="U11" s="363"/>
      <c r="V11" s="363"/>
      <c r="W11" s="363"/>
      <c r="X11" s="363"/>
      <c r="Y11" s="363"/>
      <c r="Z11" s="363"/>
      <c r="AA11" s="363"/>
      <c r="AB11" s="363"/>
      <c r="AC11" s="363"/>
      <c r="AD11" s="363"/>
      <c r="AE11" s="365"/>
      <c r="AF11" s="365"/>
      <c r="AG11" s="365"/>
      <c r="AH11" s="365"/>
      <c r="AI11" s="365"/>
      <c r="AJ11" s="365"/>
      <c r="AK11" s="365"/>
      <c r="AL11" s="365"/>
      <c r="AM11" s="365"/>
      <c r="AN11" s="365"/>
      <c r="AO11" s="365"/>
      <c r="AP11" s="365"/>
      <c r="AQ11" s="365"/>
      <c r="AR11" s="365"/>
      <c r="AS11" s="365"/>
      <c r="AT11" s="365"/>
      <c r="AU11" s="365"/>
      <c r="AV11" s="365"/>
      <c r="AW11" s="365"/>
      <c r="AX11" s="365"/>
      <c r="AY11" s="365"/>
      <c r="AZ11" s="365"/>
      <c r="BA11" s="365"/>
      <c r="BB11" s="365"/>
      <c r="BC11" s="365"/>
      <c r="BD11" s="365"/>
      <c r="BE11" s="365"/>
      <c r="BF11" s="365"/>
      <c r="BG11" s="365"/>
      <c r="BH11" s="365"/>
      <c r="BI11" s="365"/>
      <c r="BJ11" s="365"/>
      <c r="BK11" s="365"/>
      <c r="BL11" s="365"/>
      <c r="BM11" s="365"/>
      <c r="BN11" s="365"/>
      <c r="BO11" s="365"/>
      <c r="BP11" s="365"/>
      <c r="BQ11" s="365"/>
      <c r="BR11" s="365"/>
      <c r="BS11" s="365"/>
      <c r="BT11" s="365"/>
      <c r="BU11" s="365"/>
      <c r="BV11" s="365"/>
      <c r="BW11" s="365"/>
      <c r="BX11" s="365"/>
      <c r="BY11" s="365"/>
      <c r="BZ11" s="365"/>
      <c r="CA11" s="365"/>
      <c r="CB11" s="365"/>
      <c r="CC11" s="365"/>
      <c r="CD11" s="365"/>
      <c r="CE11" s="365"/>
      <c r="CF11" s="365"/>
      <c r="CG11" s="365"/>
      <c r="CH11" s="365"/>
      <c r="CI11" s="365"/>
      <c r="CJ11" s="365"/>
      <c r="CK11" s="365"/>
      <c r="CL11" s="365"/>
      <c r="CM11" s="365"/>
      <c r="CN11" s="365"/>
      <c r="CO11" s="365"/>
      <c r="CP11" s="365"/>
      <c r="CQ11" s="365"/>
      <c r="CR11" s="365"/>
      <c r="CS11" s="365"/>
      <c r="CT11" s="365"/>
      <c r="CU11" s="365"/>
      <c r="CV11" s="365"/>
      <c r="CW11" s="365"/>
      <c r="CX11" s="365"/>
      <c r="CY11" s="365"/>
      <c r="CZ11" s="365"/>
      <c r="DA11" s="365"/>
      <c r="DB11" s="365"/>
      <c r="DC11" s="365"/>
      <c r="DD11" s="365"/>
      <c r="DE11" s="365"/>
      <c r="DF11" s="365"/>
      <c r="DG11" s="365"/>
      <c r="DH11" s="365"/>
      <c r="DI11" s="365"/>
      <c r="DJ11" s="365"/>
      <c r="DK11" s="365"/>
      <c r="DL11" s="365"/>
      <c r="DM11" s="365"/>
      <c r="DN11" s="365"/>
      <c r="DO11" s="365"/>
      <c r="DP11" s="365"/>
      <c r="DQ11" s="365"/>
      <c r="DR11" s="365"/>
      <c r="DS11" s="365"/>
      <c r="DT11" s="365"/>
      <c r="DU11" s="365"/>
      <c r="DV11" s="365"/>
      <c r="DW11" s="365"/>
      <c r="DX11" s="365"/>
      <c r="DY11" s="365"/>
      <c r="DZ11" s="365"/>
      <c r="EA11" s="365"/>
      <c r="EB11" s="365"/>
      <c r="EC11" s="365"/>
      <c r="ED11" s="365"/>
      <c r="EE11" s="365"/>
      <c r="EF11" s="365"/>
      <c r="EG11" s="365"/>
      <c r="EH11" s="365"/>
      <c r="EI11" s="365"/>
      <c r="EJ11" s="365"/>
      <c r="EK11" s="365"/>
      <c r="EL11" s="365"/>
      <c r="EM11" s="365"/>
      <c r="EN11" s="365"/>
      <c r="EO11" s="365"/>
      <c r="EP11" s="365"/>
      <c r="EQ11" s="365"/>
      <c r="ER11" s="365"/>
      <c r="ES11" s="365"/>
      <c r="ET11" s="365"/>
      <c r="EU11" s="365"/>
      <c r="EV11" s="365"/>
      <c r="EW11" s="365"/>
      <c r="EX11" s="365"/>
      <c r="EY11" s="365"/>
      <c r="EZ11" s="365"/>
      <c r="FA11" s="365"/>
      <c r="FB11" s="365"/>
      <c r="FC11" s="365"/>
      <c r="FD11" s="365"/>
      <c r="FE11" s="365"/>
      <c r="FF11" s="365"/>
      <c r="FG11" s="365"/>
      <c r="FH11" s="365"/>
      <c r="FI11" s="365"/>
      <c r="FJ11" s="365"/>
    </row>
    <row r="12" spans="1:166" ht="24.95" customHeight="1">
      <c r="A12" s="860"/>
      <c r="B12" s="42" t="s">
        <v>405</v>
      </c>
      <c r="C12" s="369">
        <v>1</v>
      </c>
      <c r="D12" s="41"/>
      <c r="E12" s="417" t="str">
        <f>E11</f>
        <v>3+12+3</v>
      </c>
      <c r="F12" s="363"/>
      <c r="G12" s="363"/>
      <c r="H12" s="369"/>
      <c r="I12" s="363" cm="1">
        <f t="array" ref="I12">$C12*ESUM($E12)</f>
        <v>18</v>
      </c>
      <c r="J12" s="363">
        <v>2</v>
      </c>
      <c r="K12" s="363"/>
      <c r="L12" s="369"/>
      <c r="M12" s="363"/>
      <c r="N12" s="604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5"/>
      <c r="AF12" s="365"/>
      <c r="AG12" s="365"/>
      <c r="AH12" s="365"/>
      <c r="AI12" s="365"/>
      <c r="AJ12" s="365"/>
      <c r="AK12" s="365"/>
      <c r="AL12" s="365"/>
      <c r="AM12" s="365"/>
      <c r="AN12" s="365"/>
      <c r="AO12" s="365"/>
      <c r="AP12" s="365"/>
      <c r="AQ12" s="365"/>
      <c r="AR12" s="365"/>
      <c r="AS12" s="365"/>
      <c r="AT12" s="365"/>
      <c r="AU12" s="365"/>
      <c r="AV12" s="365"/>
      <c r="AW12" s="365"/>
      <c r="AX12" s="365"/>
      <c r="AY12" s="365"/>
      <c r="AZ12" s="365"/>
      <c r="BA12" s="365"/>
      <c r="BB12" s="365"/>
      <c r="BC12" s="365"/>
      <c r="BD12" s="365"/>
      <c r="BE12" s="365"/>
      <c r="BF12" s="365"/>
      <c r="BG12" s="365"/>
      <c r="BH12" s="365"/>
      <c r="BI12" s="365"/>
      <c r="BJ12" s="365"/>
      <c r="BK12" s="365"/>
      <c r="BL12" s="365"/>
      <c r="BM12" s="365"/>
      <c r="BN12" s="365"/>
      <c r="BO12" s="365"/>
      <c r="BP12" s="365"/>
      <c r="BQ12" s="365"/>
      <c r="BR12" s="365"/>
      <c r="BS12" s="365"/>
      <c r="BT12" s="365"/>
      <c r="BU12" s="365"/>
      <c r="BV12" s="365"/>
      <c r="BW12" s="365"/>
      <c r="BX12" s="365"/>
      <c r="BY12" s="365"/>
      <c r="BZ12" s="365"/>
      <c r="CA12" s="365"/>
      <c r="CB12" s="365"/>
      <c r="CC12" s="365"/>
      <c r="CD12" s="365"/>
      <c r="CE12" s="365"/>
      <c r="CF12" s="365"/>
      <c r="CG12" s="365"/>
      <c r="CH12" s="365"/>
      <c r="CI12" s="365"/>
      <c r="CJ12" s="365"/>
      <c r="CK12" s="365"/>
      <c r="CL12" s="365"/>
      <c r="CM12" s="365"/>
      <c r="CN12" s="365"/>
      <c r="CO12" s="365"/>
      <c r="CP12" s="365"/>
      <c r="CQ12" s="365"/>
      <c r="CR12" s="365"/>
      <c r="CS12" s="365"/>
      <c r="CT12" s="365"/>
      <c r="CU12" s="365"/>
      <c r="CV12" s="365"/>
      <c r="CW12" s="365"/>
      <c r="CX12" s="365"/>
      <c r="CY12" s="365"/>
      <c r="CZ12" s="365"/>
      <c r="DA12" s="365"/>
      <c r="DB12" s="365"/>
      <c r="DC12" s="365"/>
      <c r="DD12" s="365"/>
      <c r="DE12" s="365"/>
      <c r="DF12" s="365"/>
      <c r="DG12" s="365"/>
      <c r="DH12" s="365"/>
      <c r="DI12" s="365"/>
      <c r="DJ12" s="365"/>
      <c r="DK12" s="365"/>
      <c r="DL12" s="365"/>
      <c r="DM12" s="365"/>
      <c r="DN12" s="365"/>
      <c r="DO12" s="365"/>
      <c r="DP12" s="365"/>
      <c r="DQ12" s="365"/>
      <c r="DR12" s="365"/>
      <c r="DS12" s="365"/>
      <c r="DT12" s="365"/>
      <c r="DU12" s="365"/>
      <c r="DV12" s="365"/>
      <c r="DW12" s="365"/>
      <c r="DX12" s="365"/>
      <c r="DY12" s="365"/>
      <c r="DZ12" s="365"/>
      <c r="EA12" s="365"/>
      <c r="EB12" s="365"/>
      <c r="EC12" s="365"/>
      <c r="ED12" s="365"/>
      <c r="EE12" s="365"/>
      <c r="EF12" s="365"/>
      <c r="EG12" s="365"/>
      <c r="EH12" s="365"/>
      <c r="EI12" s="365"/>
      <c r="EJ12" s="365"/>
      <c r="EK12" s="365"/>
      <c r="EL12" s="365"/>
      <c r="EM12" s="365"/>
      <c r="EN12" s="365"/>
      <c r="EO12" s="365"/>
      <c r="EP12" s="365"/>
      <c r="EQ12" s="365"/>
      <c r="ER12" s="365"/>
      <c r="ES12" s="365"/>
      <c r="ET12" s="365"/>
      <c r="EU12" s="365"/>
      <c r="EV12" s="365"/>
      <c r="EW12" s="365"/>
      <c r="EX12" s="365"/>
      <c r="EY12" s="365"/>
      <c r="EZ12" s="365"/>
      <c r="FA12" s="365"/>
      <c r="FB12" s="365"/>
      <c r="FC12" s="365"/>
      <c r="FD12" s="365"/>
      <c r="FE12" s="365"/>
      <c r="FF12" s="365"/>
      <c r="FG12" s="365"/>
      <c r="FH12" s="365"/>
      <c r="FI12" s="365"/>
      <c r="FJ12" s="365"/>
    </row>
    <row r="13" spans="1:166" ht="24.95" customHeight="1">
      <c r="A13" s="859" t="s">
        <v>403</v>
      </c>
      <c r="B13" s="42" t="s">
        <v>548</v>
      </c>
      <c r="C13" s="369">
        <v>4</v>
      </c>
      <c r="D13" s="41" t="s">
        <v>393</v>
      </c>
      <c r="E13" s="417" t="s">
        <v>402</v>
      </c>
      <c r="F13" s="363"/>
      <c r="G13" s="363"/>
      <c r="H13" s="369"/>
      <c r="I13" s="363"/>
      <c r="J13" s="363"/>
      <c r="K13" s="363"/>
      <c r="L13" s="369"/>
      <c r="M13" s="363"/>
      <c r="N13" s="604"/>
      <c r="O13" s="363" cm="1">
        <f t="array" ref="O13">$C13*ESUM($E13)</f>
        <v>72</v>
      </c>
      <c r="P13" s="363"/>
      <c r="Q13" s="363"/>
      <c r="R13" s="363"/>
      <c r="S13" s="363"/>
      <c r="T13" s="363"/>
      <c r="U13" s="363"/>
      <c r="V13" s="363"/>
      <c r="W13" s="363"/>
      <c r="X13" s="363"/>
      <c r="Y13" s="363"/>
      <c r="Z13" s="363"/>
      <c r="AA13" s="363"/>
      <c r="AB13" s="363"/>
      <c r="AC13" s="363"/>
      <c r="AD13" s="363"/>
      <c r="AE13" s="365"/>
      <c r="AF13" s="365"/>
      <c r="AG13" s="365"/>
      <c r="AH13" s="365"/>
      <c r="AI13" s="365"/>
      <c r="AJ13" s="365"/>
      <c r="AK13" s="365"/>
      <c r="AL13" s="365"/>
      <c r="AM13" s="365"/>
      <c r="AN13" s="365"/>
      <c r="AO13" s="365"/>
      <c r="AP13" s="365"/>
      <c r="AQ13" s="365"/>
      <c r="AR13" s="365"/>
      <c r="AS13" s="365"/>
      <c r="AT13" s="365"/>
      <c r="AU13" s="365"/>
      <c r="AV13" s="365"/>
      <c r="AW13" s="365"/>
      <c r="AX13" s="365"/>
      <c r="AY13" s="365"/>
      <c r="AZ13" s="365"/>
      <c r="BA13" s="365"/>
      <c r="BB13" s="365"/>
      <c r="BC13" s="365"/>
      <c r="BD13" s="365"/>
      <c r="BE13" s="365"/>
      <c r="BF13" s="365"/>
      <c r="BG13" s="365"/>
      <c r="BH13" s="365"/>
      <c r="BI13" s="365"/>
      <c r="BJ13" s="365"/>
      <c r="BK13" s="365"/>
      <c r="BL13" s="365"/>
      <c r="BM13" s="365"/>
      <c r="BN13" s="365"/>
      <c r="BO13" s="365"/>
      <c r="BP13" s="365"/>
      <c r="BQ13" s="365"/>
      <c r="BR13" s="365"/>
      <c r="BS13" s="365"/>
      <c r="BT13" s="365"/>
      <c r="BU13" s="365"/>
      <c r="BV13" s="365"/>
      <c r="BW13" s="365"/>
      <c r="BX13" s="365"/>
      <c r="BY13" s="365"/>
      <c r="BZ13" s="365"/>
      <c r="CA13" s="365"/>
      <c r="CB13" s="365"/>
      <c r="CC13" s="365"/>
      <c r="CD13" s="365"/>
      <c r="CE13" s="365"/>
      <c r="CF13" s="365"/>
      <c r="CG13" s="365"/>
      <c r="CH13" s="365"/>
      <c r="CI13" s="365"/>
      <c r="CJ13" s="365"/>
      <c r="CK13" s="365"/>
      <c r="CL13" s="365"/>
      <c r="CM13" s="365"/>
      <c r="CN13" s="365"/>
      <c r="CO13" s="365"/>
      <c r="CP13" s="365"/>
      <c r="CQ13" s="365"/>
      <c r="CR13" s="365"/>
      <c r="CS13" s="365"/>
      <c r="CT13" s="365"/>
      <c r="CU13" s="365"/>
      <c r="CV13" s="365"/>
      <c r="CW13" s="365"/>
      <c r="CX13" s="365"/>
      <c r="CY13" s="365"/>
      <c r="CZ13" s="365"/>
      <c r="DA13" s="365"/>
      <c r="DB13" s="365"/>
      <c r="DC13" s="365"/>
      <c r="DD13" s="365"/>
      <c r="DE13" s="365"/>
      <c r="DF13" s="365"/>
      <c r="DG13" s="365"/>
      <c r="DH13" s="365"/>
      <c r="DI13" s="365"/>
      <c r="DJ13" s="365"/>
      <c r="DK13" s="365"/>
      <c r="DL13" s="365"/>
      <c r="DM13" s="365"/>
      <c r="DN13" s="365"/>
      <c r="DO13" s="365"/>
      <c r="DP13" s="365"/>
      <c r="DQ13" s="365"/>
      <c r="DR13" s="365"/>
      <c r="DS13" s="365"/>
      <c r="DT13" s="365"/>
      <c r="DU13" s="365"/>
      <c r="DV13" s="365"/>
      <c r="DW13" s="365"/>
      <c r="DX13" s="365"/>
      <c r="DY13" s="365"/>
      <c r="DZ13" s="365"/>
      <c r="EA13" s="365"/>
      <c r="EB13" s="365"/>
      <c r="EC13" s="365"/>
      <c r="ED13" s="365"/>
      <c r="EE13" s="365"/>
      <c r="EF13" s="365"/>
      <c r="EG13" s="365"/>
      <c r="EH13" s="365"/>
      <c r="EI13" s="365"/>
      <c r="EJ13" s="365"/>
      <c r="EK13" s="365"/>
      <c r="EL13" s="365"/>
      <c r="EM13" s="365"/>
      <c r="EN13" s="365"/>
      <c r="EO13" s="365"/>
      <c r="EP13" s="365"/>
      <c r="EQ13" s="365"/>
      <c r="ER13" s="365"/>
      <c r="ES13" s="365"/>
      <c r="ET13" s="365"/>
      <c r="EU13" s="365"/>
      <c r="EV13" s="365"/>
      <c r="EW13" s="365"/>
      <c r="EX13" s="365"/>
      <c r="EY13" s="365"/>
      <c r="EZ13" s="365"/>
      <c r="FA13" s="365"/>
      <c r="FB13" s="365"/>
      <c r="FC13" s="365"/>
      <c r="FD13" s="365"/>
      <c r="FE13" s="365"/>
      <c r="FF13" s="365"/>
      <c r="FG13" s="365"/>
      <c r="FH13" s="365"/>
      <c r="FI13" s="365"/>
      <c r="FJ13" s="365"/>
    </row>
    <row r="14" spans="1:166" ht="24.95" customHeight="1">
      <c r="A14" s="860"/>
      <c r="B14" s="42" t="s">
        <v>405</v>
      </c>
      <c r="C14" s="369">
        <v>1</v>
      </c>
      <c r="D14" s="41"/>
      <c r="E14" s="417" t="str">
        <f>E13</f>
        <v>3+12+3</v>
      </c>
      <c r="F14" s="363"/>
      <c r="G14" s="363"/>
      <c r="H14" s="369"/>
      <c r="I14" s="363" cm="1">
        <f t="array" ref="I14">$C14*ESUM($E14)</f>
        <v>18</v>
      </c>
      <c r="J14" s="363">
        <v>2</v>
      </c>
      <c r="K14" s="363"/>
      <c r="L14" s="369"/>
      <c r="M14" s="363"/>
      <c r="N14" s="604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5"/>
      <c r="AF14" s="365"/>
      <c r="AG14" s="365"/>
      <c r="AH14" s="365"/>
      <c r="AI14" s="365"/>
      <c r="AJ14" s="365"/>
      <c r="AK14" s="365"/>
      <c r="AL14" s="365"/>
      <c r="AM14" s="365"/>
      <c r="AN14" s="365"/>
      <c r="AO14" s="365"/>
      <c r="AP14" s="365"/>
      <c r="AQ14" s="365"/>
      <c r="AR14" s="365"/>
      <c r="AS14" s="365"/>
      <c r="AT14" s="365"/>
      <c r="AU14" s="365"/>
      <c r="AV14" s="365"/>
      <c r="AW14" s="365"/>
      <c r="AX14" s="365"/>
      <c r="AY14" s="365"/>
      <c r="AZ14" s="365"/>
      <c r="BA14" s="365"/>
      <c r="BB14" s="365"/>
      <c r="BC14" s="365"/>
      <c r="BD14" s="365"/>
      <c r="BE14" s="365"/>
      <c r="BF14" s="365"/>
      <c r="BG14" s="365"/>
      <c r="BH14" s="365"/>
      <c r="BI14" s="365"/>
      <c r="BJ14" s="365"/>
      <c r="BK14" s="365"/>
      <c r="BL14" s="365"/>
      <c r="BM14" s="365"/>
      <c r="BN14" s="365"/>
      <c r="BO14" s="365"/>
      <c r="BP14" s="365"/>
      <c r="BQ14" s="365"/>
      <c r="BR14" s="365"/>
      <c r="BS14" s="365"/>
      <c r="BT14" s="365"/>
      <c r="BU14" s="365"/>
      <c r="BV14" s="365"/>
      <c r="BW14" s="365"/>
      <c r="BX14" s="365"/>
      <c r="BY14" s="365"/>
      <c r="BZ14" s="365"/>
      <c r="CA14" s="365"/>
      <c r="CB14" s="365"/>
      <c r="CC14" s="365"/>
      <c r="CD14" s="365"/>
      <c r="CE14" s="365"/>
      <c r="CF14" s="365"/>
      <c r="CG14" s="365"/>
      <c r="CH14" s="365"/>
      <c r="CI14" s="365"/>
      <c r="CJ14" s="365"/>
      <c r="CK14" s="365"/>
      <c r="CL14" s="365"/>
      <c r="CM14" s="365"/>
      <c r="CN14" s="365"/>
      <c r="CO14" s="365"/>
      <c r="CP14" s="365"/>
      <c r="CQ14" s="365"/>
      <c r="CR14" s="365"/>
      <c r="CS14" s="365"/>
      <c r="CT14" s="365"/>
      <c r="CU14" s="365"/>
      <c r="CV14" s="365"/>
      <c r="CW14" s="365"/>
      <c r="CX14" s="365"/>
      <c r="CY14" s="365"/>
      <c r="CZ14" s="365"/>
      <c r="DA14" s="365"/>
      <c r="DB14" s="365"/>
      <c r="DC14" s="365"/>
      <c r="DD14" s="365"/>
      <c r="DE14" s="365"/>
      <c r="DF14" s="365"/>
      <c r="DG14" s="365"/>
      <c r="DH14" s="365"/>
      <c r="DI14" s="365"/>
      <c r="DJ14" s="365"/>
      <c r="DK14" s="365"/>
      <c r="DL14" s="365"/>
      <c r="DM14" s="365"/>
      <c r="DN14" s="365"/>
      <c r="DO14" s="365"/>
      <c r="DP14" s="365"/>
      <c r="DQ14" s="365"/>
      <c r="DR14" s="365"/>
      <c r="DS14" s="365"/>
      <c r="DT14" s="365"/>
      <c r="DU14" s="365"/>
      <c r="DV14" s="365"/>
      <c r="DW14" s="365"/>
      <c r="DX14" s="365"/>
      <c r="DY14" s="365"/>
      <c r="DZ14" s="365"/>
      <c r="EA14" s="365"/>
      <c r="EB14" s="365"/>
      <c r="EC14" s="365"/>
      <c r="ED14" s="365"/>
      <c r="EE14" s="365"/>
      <c r="EF14" s="365"/>
      <c r="EG14" s="365"/>
      <c r="EH14" s="365"/>
      <c r="EI14" s="365"/>
      <c r="EJ14" s="365"/>
      <c r="EK14" s="365"/>
      <c r="EL14" s="365"/>
      <c r="EM14" s="365"/>
      <c r="EN14" s="365"/>
      <c r="EO14" s="365"/>
      <c r="EP14" s="365"/>
      <c r="EQ14" s="365"/>
      <c r="ER14" s="365"/>
      <c r="ES14" s="365"/>
      <c r="ET14" s="365"/>
      <c r="EU14" s="365"/>
      <c r="EV14" s="365"/>
      <c r="EW14" s="365"/>
      <c r="EX14" s="365"/>
      <c r="EY14" s="365"/>
      <c r="EZ14" s="365"/>
      <c r="FA14" s="365"/>
      <c r="FB14" s="365"/>
      <c r="FC14" s="365"/>
      <c r="FD14" s="365"/>
      <c r="FE14" s="365"/>
      <c r="FF14" s="365"/>
      <c r="FG14" s="365"/>
      <c r="FH14" s="365"/>
      <c r="FI14" s="365"/>
      <c r="FJ14" s="365"/>
    </row>
    <row r="15" spans="1:166" ht="24.95" customHeight="1">
      <c r="A15" s="467" t="s">
        <v>404</v>
      </c>
      <c r="B15" s="42" t="s">
        <v>551</v>
      </c>
      <c r="C15" s="369">
        <v>4</v>
      </c>
      <c r="D15" s="41" t="s">
        <v>393</v>
      </c>
      <c r="E15" s="417" t="s">
        <v>394</v>
      </c>
      <c r="G15" s="363" cm="1">
        <f t="array" ref="G15">$C15*ESUM($E15)</f>
        <v>64</v>
      </c>
      <c r="H15" s="363"/>
      <c r="I15" s="363"/>
      <c r="J15" s="363"/>
      <c r="L15" s="363">
        <v>8</v>
      </c>
      <c r="M15" s="369"/>
      <c r="N15" s="60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5"/>
      <c r="AF15" s="365"/>
      <c r="AG15" s="365"/>
      <c r="AH15" s="365"/>
      <c r="AI15" s="365"/>
      <c r="AJ15" s="365"/>
      <c r="AK15" s="365"/>
      <c r="AL15" s="365"/>
      <c r="AM15" s="365"/>
      <c r="AN15" s="365"/>
      <c r="AO15" s="365"/>
      <c r="AP15" s="365"/>
      <c r="AQ15" s="365"/>
      <c r="AR15" s="365"/>
      <c r="AS15" s="365"/>
      <c r="AT15" s="365"/>
      <c r="AU15" s="365"/>
      <c r="AV15" s="365"/>
      <c r="AW15" s="365"/>
      <c r="AX15" s="365"/>
      <c r="AY15" s="365"/>
      <c r="AZ15" s="365"/>
      <c r="BA15" s="365"/>
      <c r="BB15" s="365"/>
      <c r="BC15" s="365"/>
      <c r="BD15" s="365"/>
      <c r="BE15" s="365"/>
      <c r="BF15" s="365"/>
      <c r="BG15" s="365"/>
      <c r="BH15" s="365"/>
      <c r="BI15" s="365"/>
      <c r="BJ15" s="365"/>
      <c r="BK15" s="365"/>
      <c r="BL15" s="365"/>
      <c r="BM15" s="365"/>
      <c r="BN15" s="365"/>
      <c r="BO15" s="365"/>
      <c r="BP15" s="365"/>
      <c r="BQ15" s="365"/>
      <c r="BR15" s="365"/>
      <c r="BS15" s="365"/>
      <c r="BT15" s="365"/>
      <c r="BU15" s="365"/>
      <c r="BV15" s="365"/>
      <c r="BW15" s="365"/>
      <c r="BX15" s="365"/>
      <c r="BY15" s="365"/>
      <c r="BZ15" s="365"/>
      <c r="CA15" s="365"/>
      <c r="CB15" s="365"/>
      <c r="CC15" s="365"/>
      <c r="CD15" s="365"/>
      <c r="CE15" s="365"/>
      <c r="CF15" s="365"/>
      <c r="CG15" s="365"/>
      <c r="CH15" s="365"/>
      <c r="CI15" s="365"/>
      <c r="CJ15" s="365"/>
      <c r="CK15" s="365"/>
      <c r="CL15" s="365"/>
      <c r="CM15" s="365"/>
      <c r="CN15" s="365"/>
      <c r="CO15" s="365"/>
      <c r="CP15" s="365"/>
      <c r="CQ15" s="365"/>
      <c r="CR15" s="365"/>
      <c r="CS15" s="365"/>
      <c r="CT15" s="365"/>
      <c r="CU15" s="365"/>
      <c r="CV15" s="365"/>
      <c r="CW15" s="365"/>
      <c r="CX15" s="365"/>
      <c r="CY15" s="365"/>
      <c r="CZ15" s="365"/>
      <c r="DA15" s="365"/>
      <c r="DB15" s="365"/>
      <c r="DC15" s="365"/>
      <c r="DD15" s="365"/>
      <c r="DE15" s="365"/>
      <c r="DF15" s="365"/>
      <c r="DG15" s="365"/>
      <c r="DH15" s="365"/>
      <c r="DI15" s="365"/>
      <c r="DJ15" s="365"/>
      <c r="DK15" s="365"/>
      <c r="DL15" s="365"/>
      <c r="DM15" s="365"/>
      <c r="DN15" s="365"/>
      <c r="DO15" s="365"/>
      <c r="DP15" s="365"/>
      <c r="DQ15" s="365"/>
      <c r="DR15" s="365"/>
      <c r="DS15" s="365"/>
      <c r="DT15" s="365"/>
      <c r="DU15" s="365"/>
      <c r="DV15" s="365"/>
      <c r="DW15" s="365"/>
      <c r="DX15" s="365"/>
      <c r="DY15" s="365"/>
      <c r="DZ15" s="365"/>
      <c r="EA15" s="365"/>
      <c r="EB15" s="365"/>
      <c r="EC15" s="365"/>
      <c r="ED15" s="365"/>
      <c r="EE15" s="365"/>
      <c r="EF15" s="365"/>
      <c r="EG15" s="365"/>
      <c r="EH15" s="365"/>
      <c r="EI15" s="365"/>
      <c r="EJ15" s="365"/>
      <c r="EK15" s="365"/>
      <c r="EL15" s="365"/>
      <c r="EM15" s="365"/>
      <c r="EN15" s="365"/>
      <c r="EO15" s="365"/>
      <c r="EP15" s="365"/>
      <c r="EQ15" s="365"/>
      <c r="ER15" s="365"/>
      <c r="ES15" s="365"/>
      <c r="ET15" s="365"/>
      <c r="EU15" s="365"/>
      <c r="EV15" s="365"/>
      <c r="EW15" s="365"/>
      <c r="EX15" s="365"/>
      <c r="EY15" s="365"/>
      <c r="EZ15" s="365"/>
      <c r="FA15" s="365"/>
      <c r="FB15" s="365"/>
      <c r="FC15" s="365"/>
      <c r="FD15" s="365"/>
      <c r="FE15" s="365"/>
      <c r="FF15" s="365"/>
      <c r="FG15" s="365"/>
      <c r="FH15" s="365"/>
      <c r="FI15" s="365"/>
      <c r="FJ15" s="365"/>
    </row>
    <row r="16" spans="1:166" ht="24.95" customHeight="1">
      <c r="A16" s="467" t="s">
        <v>406</v>
      </c>
      <c r="B16" s="42" t="s">
        <v>554</v>
      </c>
      <c r="C16" s="369">
        <v>4</v>
      </c>
      <c r="D16" s="41" t="s">
        <v>393</v>
      </c>
      <c r="E16" s="417" t="s">
        <v>394</v>
      </c>
      <c r="F16" s="363" cm="1">
        <f t="array" ref="F16">$C16*ESUM($E16)</f>
        <v>64</v>
      </c>
      <c r="G16" s="363"/>
      <c r="H16" s="363"/>
      <c r="I16" s="363"/>
      <c r="J16" s="363"/>
      <c r="K16" s="363">
        <v>8</v>
      </c>
      <c r="L16" s="363"/>
      <c r="M16" s="369"/>
      <c r="N16" s="60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  <c r="AA16" s="369"/>
      <c r="AB16" s="369"/>
      <c r="AC16" s="369"/>
      <c r="AD16" s="369"/>
      <c r="AE16" s="365"/>
      <c r="AF16" s="365"/>
      <c r="AG16" s="365"/>
      <c r="AH16" s="365"/>
      <c r="AI16" s="365"/>
      <c r="AJ16" s="365"/>
      <c r="AK16" s="365"/>
      <c r="AL16" s="365"/>
      <c r="AM16" s="365"/>
      <c r="AN16" s="365"/>
      <c r="AO16" s="365"/>
      <c r="AP16" s="365"/>
      <c r="AQ16" s="365"/>
      <c r="AR16" s="365"/>
      <c r="AS16" s="365"/>
      <c r="AT16" s="365"/>
      <c r="AU16" s="365"/>
      <c r="AV16" s="365"/>
      <c r="AW16" s="365"/>
      <c r="AX16" s="365"/>
      <c r="AY16" s="365"/>
      <c r="AZ16" s="365"/>
      <c r="BA16" s="365"/>
      <c r="BB16" s="365"/>
      <c r="BC16" s="365"/>
      <c r="BD16" s="365"/>
      <c r="BE16" s="365"/>
      <c r="BF16" s="365"/>
      <c r="BG16" s="365"/>
      <c r="BH16" s="365"/>
      <c r="BI16" s="365"/>
      <c r="BJ16" s="365"/>
      <c r="BK16" s="365"/>
      <c r="BL16" s="365"/>
      <c r="BM16" s="365"/>
      <c r="BN16" s="365"/>
      <c r="BO16" s="365"/>
      <c r="BP16" s="365"/>
      <c r="BQ16" s="365"/>
      <c r="BR16" s="365"/>
      <c r="BS16" s="365"/>
      <c r="BT16" s="365"/>
      <c r="BU16" s="365"/>
      <c r="BV16" s="365"/>
      <c r="BW16" s="365"/>
      <c r="BX16" s="365"/>
      <c r="BY16" s="365"/>
      <c r="BZ16" s="365"/>
      <c r="CA16" s="365"/>
      <c r="CB16" s="365"/>
      <c r="CC16" s="365"/>
      <c r="CD16" s="365"/>
      <c r="CE16" s="365"/>
      <c r="CF16" s="365"/>
      <c r="CG16" s="365"/>
      <c r="CH16" s="365"/>
      <c r="CI16" s="365"/>
      <c r="CJ16" s="365"/>
      <c r="CK16" s="365"/>
      <c r="CL16" s="365"/>
      <c r="CM16" s="365"/>
      <c r="CN16" s="365"/>
      <c r="CO16" s="365"/>
      <c r="CP16" s="365"/>
      <c r="CQ16" s="365"/>
      <c r="CR16" s="365"/>
      <c r="CS16" s="365"/>
      <c r="CT16" s="365"/>
      <c r="CU16" s="365"/>
      <c r="CV16" s="365"/>
      <c r="CW16" s="365"/>
      <c r="CX16" s="365"/>
      <c r="CY16" s="365"/>
      <c r="CZ16" s="365"/>
      <c r="DA16" s="365"/>
      <c r="DB16" s="365"/>
      <c r="DC16" s="365"/>
      <c r="DD16" s="365"/>
      <c r="DE16" s="365"/>
      <c r="DF16" s="365"/>
      <c r="DG16" s="365"/>
      <c r="DH16" s="365"/>
      <c r="DI16" s="365"/>
      <c r="DJ16" s="365"/>
      <c r="DK16" s="365"/>
      <c r="DL16" s="365"/>
      <c r="DM16" s="365"/>
      <c r="DN16" s="365"/>
      <c r="DO16" s="365"/>
      <c r="DP16" s="365"/>
      <c r="DQ16" s="365"/>
      <c r="DR16" s="365"/>
      <c r="DS16" s="365"/>
      <c r="DT16" s="365"/>
      <c r="DU16" s="365"/>
      <c r="DV16" s="365"/>
      <c r="DW16" s="365"/>
      <c r="DX16" s="365"/>
      <c r="DY16" s="365"/>
      <c r="DZ16" s="365"/>
      <c r="EA16" s="365"/>
      <c r="EB16" s="365"/>
      <c r="EC16" s="365"/>
      <c r="ED16" s="365"/>
      <c r="EE16" s="365"/>
      <c r="EF16" s="365"/>
      <c r="EG16" s="365"/>
      <c r="EH16" s="365"/>
      <c r="EI16" s="365"/>
      <c r="EJ16" s="365"/>
      <c r="EK16" s="365"/>
      <c r="EL16" s="365"/>
      <c r="EM16" s="365"/>
      <c r="EN16" s="365"/>
      <c r="EO16" s="365"/>
      <c r="EP16" s="365"/>
      <c r="EQ16" s="365"/>
      <c r="ER16" s="365"/>
      <c r="ES16" s="365"/>
      <c r="ET16" s="365"/>
      <c r="EU16" s="365"/>
      <c r="EV16" s="365"/>
      <c r="EW16" s="365"/>
      <c r="EX16" s="365"/>
      <c r="EY16" s="365"/>
      <c r="EZ16" s="365"/>
      <c r="FA16" s="365"/>
      <c r="FB16" s="365"/>
      <c r="FC16" s="365"/>
      <c r="FD16" s="365"/>
      <c r="FE16" s="365"/>
      <c r="FF16" s="365"/>
      <c r="FG16" s="365"/>
      <c r="FH16" s="365"/>
      <c r="FI16" s="365"/>
      <c r="FJ16" s="365"/>
    </row>
    <row r="17" spans="1:166" ht="24.95" customHeight="1">
      <c r="A17" s="819" t="s">
        <v>213</v>
      </c>
      <c r="B17" s="821"/>
      <c r="C17" s="372" t="s">
        <v>358</v>
      </c>
      <c r="D17" s="373"/>
      <c r="E17" s="374"/>
      <c r="F17" s="369"/>
      <c r="G17" s="369"/>
      <c r="H17" s="369"/>
      <c r="I17" s="369"/>
      <c r="J17" s="369"/>
      <c r="K17" s="369"/>
      <c r="L17" s="369"/>
      <c r="M17" s="369"/>
      <c r="N17" s="609"/>
      <c r="O17" s="369"/>
      <c r="P17" s="369"/>
      <c r="Q17" s="369"/>
      <c r="R17" s="369"/>
      <c r="S17" s="369"/>
      <c r="T17" s="369"/>
      <c r="U17" s="369"/>
      <c r="V17" s="369"/>
      <c r="W17" s="369"/>
      <c r="X17" s="369"/>
      <c r="Y17" s="369"/>
      <c r="Z17" s="369"/>
      <c r="AA17" s="369"/>
      <c r="AB17" s="369"/>
      <c r="AC17" s="369"/>
      <c r="AD17" s="369"/>
      <c r="AE17" s="365"/>
      <c r="AF17" s="365"/>
      <c r="AG17" s="365"/>
      <c r="AH17" s="365"/>
      <c r="AI17" s="365"/>
      <c r="AJ17" s="365"/>
      <c r="AK17" s="365"/>
      <c r="AL17" s="365"/>
      <c r="AM17" s="365"/>
      <c r="AN17" s="365"/>
      <c r="AO17" s="365"/>
      <c r="AP17" s="365"/>
      <c r="AQ17" s="365"/>
      <c r="AR17" s="365"/>
      <c r="AS17" s="365"/>
      <c r="AT17" s="365"/>
      <c r="AU17" s="365"/>
      <c r="AV17" s="365"/>
      <c r="AW17" s="365"/>
      <c r="AX17" s="365"/>
      <c r="AY17" s="365"/>
      <c r="AZ17" s="365"/>
      <c r="BA17" s="365"/>
      <c r="BB17" s="365"/>
      <c r="BC17" s="365"/>
      <c r="BD17" s="365"/>
      <c r="BE17" s="365"/>
      <c r="BF17" s="365"/>
      <c r="BG17" s="365"/>
      <c r="BH17" s="365"/>
      <c r="BI17" s="365"/>
      <c r="BJ17" s="365"/>
      <c r="BK17" s="365"/>
      <c r="BL17" s="365"/>
      <c r="BM17" s="365"/>
      <c r="BN17" s="365"/>
      <c r="BO17" s="365"/>
      <c r="BP17" s="365"/>
      <c r="BQ17" s="365"/>
      <c r="BR17" s="365"/>
      <c r="BS17" s="365"/>
      <c r="BT17" s="365"/>
      <c r="BU17" s="365"/>
      <c r="BV17" s="365"/>
      <c r="BW17" s="365"/>
      <c r="BX17" s="365"/>
      <c r="BY17" s="365"/>
      <c r="BZ17" s="365"/>
      <c r="CA17" s="365"/>
      <c r="CB17" s="365"/>
      <c r="CC17" s="365"/>
      <c r="CD17" s="365"/>
      <c r="CE17" s="365"/>
      <c r="CF17" s="365"/>
      <c r="CG17" s="365"/>
      <c r="CH17" s="365"/>
      <c r="CI17" s="365"/>
      <c r="CJ17" s="365"/>
      <c r="CK17" s="365"/>
      <c r="CL17" s="365"/>
      <c r="CM17" s="365"/>
      <c r="CN17" s="365"/>
      <c r="CO17" s="365"/>
      <c r="CP17" s="365"/>
      <c r="CQ17" s="365"/>
      <c r="CR17" s="365"/>
      <c r="CS17" s="365"/>
      <c r="CT17" s="365"/>
      <c r="CU17" s="365"/>
      <c r="CV17" s="365"/>
      <c r="CW17" s="365"/>
      <c r="CX17" s="365"/>
      <c r="CY17" s="365"/>
      <c r="CZ17" s="365"/>
      <c r="DA17" s="365"/>
      <c r="DB17" s="365"/>
      <c r="DC17" s="365"/>
      <c r="DD17" s="365"/>
      <c r="DE17" s="365"/>
      <c r="DF17" s="365"/>
      <c r="DG17" s="365"/>
      <c r="DH17" s="365"/>
      <c r="DI17" s="365"/>
      <c r="DJ17" s="365"/>
      <c r="DK17" s="365"/>
      <c r="DL17" s="365"/>
      <c r="DM17" s="365"/>
      <c r="DN17" s="365"/>
      <c r="DO17" s="365"/>
      <c r="DP17" s="365"/>
      <c r="DQ17" s="365"/>
      <c r="DR17" s="365"/>
      <c r="DS17" s="365"/>
      <c r="DT17" s="365"/>
      <c r="DU17" s="365"/>
      <c r="DV17" s="365"/>
      <c r="DW17" s="365"/>
      <c r="DX17" s="365"/>
      <c r="DY17" s="365"/>
      <c r="DZ17" s="365"/>
      <c r="EA17" s="365"/>
      <c r="EB17" s="365"/>
      <c r="EC17" s="365"/>
      <c r="ED17" s="365"/>
      <c r="EE17" s="365"/>
      <c r="EF17" s="365"/>
      <c r="EG17" s="365"/>
      <c r="EH17" s="365"/>
      <c r="EI17" s="365"/>
      <c r="EJ17" s="365"/>
      <c r="EK17" s="365"/>
      <c r="EL17" s="365"/>
      <c r="EM17" s="365"/>
      <c r="EN17" s="365"/>
      <c r="EO17" s="365"/>
      <c r="EP17" s="365"/>
      <c r="EQ17" s="365"/>
      <c r="ER17" s="365"/>
      <c r="ES17" s="365"/>
      <c r="ET17" s="365"/>
      <c r="EU17" s="365"/>
      <c r="EV17" s="365"/>
      <c r="EW17" s="365"/>
      <c r="EX17" s="365"/>
      <c r="EY17" s="365"/>
      <c r="EZ17" s="365"/>
      <c r="FA17" s="365"/>
      <c r="FB17" s="365"/>
      <c r="FC17" s="365"/>
      <c r="FD17" s="365"/>
      <c r="FE17" s="365"/>
      <c r="FF17" s="365"/>
      <c r="FG17" s="365"/>
      <c r="FH17" s="365"/>
      <c r="FI17" s="365"/>
      <c r="FJ17" s="365"/>
    </row>
    <row r="18" spans="1:166" ht="24.95" customHeight="1">
      <c r="A18" s="466"/>
      <c r="B18" s="289" t="s">
        <v>347</v>
      </c>
      <c r="C18" s="369">
        <v>4</v>
      </c>
      <c r="D18" s="290"/>
      <c r="E18" s="369">
        <v>8</v>
      </c>
      <c r="F18" s="369"/>
      <c r="G18" s="369"/>
      <c r="H18" s="369"/>
      <c r="I18" s="369"/>
      <c r="J18" s="369"/>
      <c r="K18" s="369"/>
      <c r="L18" s="369"/>
      <c r="M18" s="369"/>
      <c r="N18" s="609"/>
      <c r="O18" s="369"/>
      <c r="P18" s="369"/>
      <c r="Q18" s="369"/>
      <c r="R18" s="369"/>
      <c r="S18" s="369"/>
      <c r="T18" s="369"/>
      <c r="U18" s="369"/>
      <c r="V18" s="369"/>
      <c r="W18" s="369"/>
      <c r="X18" s="363" cm="1">
        <f t="array" ref="X18">$C18*ESUM($E18)</f>
        <v>32</v>
      </c>
      <c r="Y18" s="369"/>
      <c r="Z18" s="369"/>
      <c r="AA18" s="369"/>
      <c r="AB18" s="369"/>
      <c r="AC18" s="369"/>
      <c r="AD18" s="369"/>
      <c r="AE18" s="365"/>
      <c r="AF18" s="365"/>
      <c r="AG18" s="365"/>
      <c r="AH18" s="365"/>
      <c r="AI18" s="365"/>
      <c r="AJ18" s="365"/>
      <c r="AK18" s="365"/>
      <c r="AL18" s="365"/>
      <c r="AM18" s="365"/>
      <c r="AN18" s="365"/>
      <c r="AO18" s="365"/>
      <c r="AP18" s="365"/>
      <c r="AQ18" s="365"/>
      <c r="AR18" s="365"/>
      <c r="AS18" s="365"/>
      <c r="AT18" s="365"/>
      <c r="AU18" s="365"/>
      <c r="AV18" s="365"/>
      <c r="AW18" s="365"/>
      <c r="AX18" s="365"/>
      <c r="AY18" s="365"/>
      <c r="AZ18" s="365"/>
      <c r="BA18" s="365"/>
      <c r="BB18" s="365"/>
      <c r="BC18" s="365"/>
      <c r="BD18" s="365"/>
      <c r="BE18" s="365"/>
      <c r="BF18" s="365"/>
      <c r="BG18" s="365"/>
      <c r="BH18" s="365"/>
      <c r="BI18" s="365"/>
      <c r="BJ18" s="365"/>
      <c r="BK18" s="365"/>
      <c r="BL18" s="365"/>
      <c r="BM18" s="365"/>
      <c r="BN18" s="365"/>
      <c r="BO18" s="365"/>
      <c r="BP18" s="365"/>
      <c r="BQ18" s="365"/>
      <c r="BR18" s="365"/>
      <c r="BS18" s="365"/>
      <c r="BT18" s="365"/>
      <c r="BU18" s="365"/>
      <c r="BV18" s="365"/>
      <c r="BW18" s="365"/>
      <c r="BX18" s="365"/>
      <c r="BY18" s="365"/>
      <c r="BZ18" s="365"/>
      <c r="CA18" s="365"/>
      <c r="CB18" s="365"/>
      <c r="CC18" s="365"/>
      <c r="CD18" s="365"/>
      <c r="CE18" s="365"/>
      <c r="CF18" s="365"/>
      <c r="CG18" s="365"/>
      <c r="CH18" s="365"/>
      <c r="CI18" s="365"/>
      <c r="CJ18" s="365"/>
      <c r="CK18" s="365"/>
      <c r="CL18" s="365"/>
      <c r="CM18" s="365"/>
      <c r="CN18" s="365"/>
      <c r="CO18" s="365"/>
      <c r="CP18" s="365"/>
      <c r="CQ18" s="365"/>
      <c r="CR18" s="365"/>
      <c r="CS18" s="365"/>
      <c r="CT18" s="365"/>
      <c r="CU18" s="365"/>
      <c r="CV18" s="365"/>
      <c r="CW18" s="365"/>
      <c r="CX18" s="365"/>
      <c r="CY18" s="365"/>
      <c r="CZ18" s="365"/>
      <c r="DA18" s="365"/>
      <c r="DB18" s="365"/>
      <c r="DC18" s="365"/>
      <c r="DD18" s="365"/>
      <c r="DE18" s="365"/>
      <c r="DF18" s="365"/>
      <c r="DG18" s="365"/>
      <c r="DH18" s="365"/>
      <c r="DI18" s="365"/>
      <c r="DJ18" s="365"/>
      <c r="DK18" s="365"/>
      <c r="DL18" s="365"/>
      <c r="DM18" s="365"/>
      <c r="DN18" s="365"/>
      <c r="DO18" s="365"/>
      <c r="DP18" s="365"/>
      <c r="DQ18" s="365"/>
      <c r="DR18" s="365"/>
      <c r="DS18" s="365"/>
      <c r="DT18" s="365"/>
      <c r="DU18" s="365"/>
      <c r="DV18" s="365"/>
      <c r="DW18" s="365"/>
      <c r="DX18" s="365"/>
      <c r="DY18" s="365"/>
      <c r="DZ18" s="365"/>
      <c r="EA18" s="365"/>
      <c r="EB18" s="365"/>
      <c r="EC18" s="365"/>
      <c r="ED18" s="365"/>
      <c r="EE18" s="365"/>
      <c r="EF18" s="365"/>
      <c r="EG18" s="365"/>
      <c r="EH18" s="365"/>
      <c r="EI18" s="365"/>
      <c r="EJ18" s="365"/>
      <c r="EK18" s="365"/>
      <c r="EL18" s="365"/>
      <c r="EM18" s="365"/>
      <c r="EN18" s="365"/>
      <c r="EO18" s="365"/>
      <c r="EP18" s="365"/>
      <c r="EQ18" s="365"/>
      <c r="ER18" s="365"/>
      <c r="ES18" s="365"/>
      <c r="ET18" s="365"/>
      <c r="EU18" s="365"/>
      <c r="EV18" s="365"/>
      <c r="EW18" s="365"/>
      <c r="EX18" s="365"/>
      <c r="EY18" s="365"/>
      <c r="EZ18" s="365"/>
      <c r="FA18" s="365"/>
      <c r="FB18" s="365"/>
      <c r="FC18" s="365"/>
      <c r="FD18" s="365"/>
      <c r="FE18" s="365"/>
      <c r="FF18" s="365"/>
      <c r="FG18" s="365"/>
      <c r="FH18" s="365"/>
      <c r="FI18" s="365"/>
      <c r="FJ18" s="365"/>
    </row>
    <row r="19" spans="1:166" ht="24.95" customHeight="1">
      <c r="A19" s="468"/>
      <c r="B19" s="289" t="s">
        <v>349</v>
      </c>
      <c r="C19" s="369">
        <v>8</v>
      </c>
      <c r="D19" s="364"/>
      <c r="E19" s="291">
        <v>8</v>
      </c>
      <c r="F19" s="369"/>
      <c r="G19" s="369"/>
      <c r="H19" s="369"/>
      <c r="I19" s="369"/>
      <c r="J19" s="369"/>
      <c r="K19" s="369"/>
      <c r="L19" s="369"/>
      <c r="M19" s="369"/>
      <c r="N19" s="609"/>
      <c r="O19" s="369"/>
      <c r="P19" s="369"/>
      <c r="Q19" s="369"/>
      <c r="R19" s="369"/>
      <c r="S19" s="369"/>
      <c r="T19" s="369"/>
      <c r="U19" s="369"/>
      <c r="V19" s="363" cm="1">
        <f t="array" ref="V19">$C19*ESUM($E19)</f>
        <v>64</v>
      </c>
      <c r="W19" s="369"/>
      <c r="X19" s="369"/>
      <c r="Y19" s="369"/>
      <c r="Z19" s="369"/>
      <c r="AA19" s="369"/>
      <c r="AB19" s="369"/>
      <c r="AC19" s="369"/>
      <c r="AD19" s="369"/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/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65"/>
      <c r="BG19" s="365"/>
      <c r="BH19" s="365"/>
      <c r="BI19" s="365"/>
      <c r="BJ19" s="365"/>
      <c r="BK19" s="365"/>
      <c r="BL19" s="365"/>
      <c r="BM19" s="365"/>
      <c r="BN19" s="365"/>
      <c r="BO19" s="365"/>
      <c r="BP19" s="365"/>
      <c r="BQ19" s="365"/>
      <c r="BR19" s="365"/>
      <c r="BS19" s="365"/>
      <c r="BT19" s="365"/>
      <c r="BU19" s="365"/>
      <c r="BV19" s="365"/>
      <c r="BW19" s="365"/>
      <c r="BX19" s="365"/>
      <c r="BY19" s="365"/>
      <c r="BZ19" s="365"/>
      <c r="CA19" s="365"/>
      <c r="CB19" s="365"/>
      <c r="CC19" s="365"/>
      <c r="CD19" s="365"/>
      <c r="CE19" s="365"/>
      <c r="CF19" s="365"/>
      <c r="CG19" s="365"/>
      <c r="CH19" s="365"/>
      <c r="CI19" s="365"/>
      <c r="CJ19" s="365"/>
      <c r="CK19" s="365"/>
      <c r="CL19" s="365"/>
      <c r="CM19" s="365"/>
      <c r="CN19" s="365"/>
      <c r="CO19" s="365"/>
      <c r="CP19" s="365"/>
      <c r="CQ19" s="365"/>
      <c r="CR19" s="365"/>
      <c r="CS19" s="365"/>
      <c r="CT19" s="365"/>
      <c r="CU19" s="365"/>
      <c r="CV19" s="365"/>
      <c r="CW19" s="365"/>
      <c r="CX19" s="365"/>
      <c r="CY19" s="365"/>
      <c r="CZ19" s="365"/>
      <c r="DA19" s="365"/>
      <c r="DB19" s="365"/>
      <c r="DC19" s="365"/>
      <c r="DD19" s="365"/>
      <c r="DE19" s="365"/>
      <c r="DF19" s="365"/>
      <c r="DG19" s="365"/>
      <c r="DH19" s="365"/>
      <c r="DI19" s="365"/>
      <c r="DJ19" s="365"/>
      <c r="DK19" s="365"/>
      <c r="DL19" s="365"/>
      <c r="DM19" s="365"/>
      <c r="DN19" s="365"/>
      <c r="DO19" s="365"/>
      <c r="DP19" s="365"/>
      <c r="DQ19" s="365"/>
      <c r="DR19" s="365"/>
      <c r="DS19" s="365"/>
      <c r="DT19" s="365"/>
      <c r="DU19" s="365"/>
      <c r="DV19" s="365"/>
      <c r="DW19" s="365"/>
      <c r="DX19" s="365"/>
      <c r="DY19" s="365"/>
      <c r="DZ19" s="365"/>
      <c r="EA19" s="365"/>
      <c r="EB19" s="365"/>
      <c r="EC19" s="365"/>
      <c r="ED19" s="365"/>
      <c r="EE19" s="365"/>
      <c r="EF19" s="365"/>
      <c r="EG19" s="365"/>
      <c r="EH19" s="365"/>
      <c r="EI19" s="365"/>
      <c r="EJ19" s="365"/>
      <c r="EK19" s="365"/>
      <c r="EL19" s="365"/>
      <c r="EM19" s="365"/>
      <c r="EN19" s="365"/>
      <c r="EO19" s="365"/>
      <c r="EP19" s="365"/>
      <c r="EQ19" s="365"/>
      <c r="ER19" s="365"/>
      <c r="ES19" s="365"/>
      <c r="ET19" s="365"/>
      <c r="EU19" s="365"/>
      <c r="EV19" s="365"/>
      <c r="EW19" s="365"/>
      <c r="EX19" s="365"/>
      <c r="EY19" s="365"/>
      <c r="EZ19" s="365"/>
      <c r="FA19" s="365"/>
      <c r="FB19" s="365"/>
      <c r="FC19" s="365"/>
      <c r="FD19" s="365"/>
      <c r="FE19" s="365"/>
      <c r="FF19" s="365"/>
      <c r="FG19" s="365"/>
      <c r="FH19" s="365"/>
      <c r="FI19" s="365"/>
      <c r="FJ19" s="365"/>
    </row>
    <row r="20" spans="1:166" ht="24.95" customHeight="1">
      <c r="A20" s="468"/>
      <c r="B20" s="289" t="s">
        <v>350</v>
      </c>
      <c r="C20" s="369">
        <v>2</v>
      </c>
      <c r="D20" s="364"/>
      <c r="E20" s="291">
        <v>8</v>
      </c>
      <c r="F20" s="369"/>
      <c r="G20" s="369"/>
      <c r="H20" s="369"/>
      <c r="I20" s="369"/>
      <c r="J20" s="369"/>
      <c r="K20" s="369"/>
      <c r="L20" s="369"/>
      <c r="M20" s="369"/>
      <c r="N20" s="609"/>
      <c r="O20" s="369"/>
      <c r="P20" s="369"/>
      <c r="Q20" s="369"/>
      <c r="R20" s="363" cm="1">
        <f t="array" ref="R20">$C20*ESUM($E20)</f>
        <v>16</v>
      </c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412"/>
      <c r="AD20" s="412"/>
      <c r="AE20" s="365"/>
      <c r="AF20" s="365"/>
      <c r="AG20" s="365"/>
      <c r="AH20" s="365"/>
      <c r="AI20" s="365"/>
      <c r="AJ20" s="365"/>
      <c r="AK20" s="365"/>
      <c r="AL20" s="365"/>
      <c r="AM20" s="365"/>
      <c r="AN20" s="365"/>
      <c r="AO20" s="365"/>
      <c r="AP20" s="365"/>
      <c r="AQ20" s="365"/>
      <c r="AR20" s="365"/>
      <c r="AS20" s="365"/>
      <c r="AT20" s="365"/>
      <c r="AU20" s="365"/>
      <c r="AV20" s="365"/>
      <c r="AW20" s="365"/>
      <c r="AX20" s="365"/>
      <c r="AY20" s="365"/>
      <c r="AZ20" s="365"/>
      <c r="BA20" s="365"/>
      <c r="BB20" s="365"/>
      <c r="BC20" s="365"/>
      <c r="BD20" s="365"/>
      <c r="BE20" s="365"/>
      <c r="BF20" s="365"/>
      <c r="BG20" s="365"/>
      <c r="BH20" s="365"/>
      <c r="BI20" s="365"/>
      <c r="BJ20" s="365"/>
      <c r="BK20" s="365"/>
      <c r="BL20" s="365"/>
      <c r="BM20" s="365"/>
      <c r="BN20" s="365"/>
      <c r="BO20" s="365"/>
      <c r="BP20" s="365"/>
      <c r="BQ20" s="365"/>
      <c r="BR20" s="365"/>
      <c r="BS20" s="365"/>
      <c r="BT20" s="365"/>
      <c r="BU20" s="365"/>
      <c r="BV20" s="365"/>
      <c r="BW20" s="365"/>
      <c r="BX20" s="365"/>
      <c r="BY20" s="365"/>
      <c r="BZ20" s="365"/>
      <c r="CA20" s="365"/>
      <c r="CB20" s="365"/>
      <c r="CC20" s="365"/>
      <c r="CD20" s="365"/>
      <c r="CE20" s="365"/>
      <c r="CF20" s="365"/>
      <c r="CG20" s="365"/>
      <c r="CH20" s="365"/>
      <c r="CI20" s="365"/>
      <c r="CJ20" s="365"/>
      <c r="CK20" s="365"/>
      <c r="CL20" s="365"/>
      <c r="CM20" s="365"/>
      <c r="CN20" s="365"/>
      <c r="CO20" s="365"/>
      <c r="CP20" s="365"/>
      <c r="CQ20" s="365"/>
      <c r="CR20" s="365"/>
      <c r="CS20" s="365"/>
      <c r="CT20" s="365"/>
      <c r="CU20" s="365"/>
      <c r="CV20" s="365"/>
      <c r="CW20" s="365"/>
      <c r="CX20" s="365"/>
      <c r="CY20" s="365"/>
      <c r="CZ20" s="365"/>
      <c r="DA20" s="365"/>
      <c r="DB20" s="365"/>
      <c r="DC20" s="365"/>
      <c r="DD20" s="365"/>
      <c r="DE20" s="365"/>
      <c r="DF20" s="365"/>
      <c r="DG20" s="365"/>
      <c r="DH20" s="365"/>
      <c r="DI20" s="365"/>
      <c r="DJ20" s="365"/>
      <c r="DK20" s="365"/>
      <c r="DL20" s="365"/>
      <c r="DM20" s="365"/>
      <c r="DN20" s="365"/>
      <c r="DO20" s="365"/>
      <c r="DP20" s="365"/>
      <c r="DQ20" s="365"/>
      <c r="DR20" s="365"/>
      <c r="DS20" s="365"/>
      <c r="DT20" s="365"/>
      <c r="DU20" s="365"/>
      <c r="DV20" s="365"/>
      <c r="DW20" s="365"/>
      <c r="DX20" s="365"/>
      <c r="DY20" s="365"/>
      <c r="DZ20" s="365"/>
      <c r="EA20" s="365"/>
      <c r="EB20" s="365"/>
      <c r="EC20" s="365"/>
      <c r="ED20" s="365"/>
      <c r="EE20" s="365"/>
      <c r="EF20" s="365"/>
      <c r="EG20" s="365"/>
      <c r="EH20" s="365"/>
      <c r="EI20" s="365"/>
      <c r="EJ20" s="365"/>
      <c r="EK20" s="365"/>
      <c r="EL20" s="365"/>
      <c r="EM20" s="365"/>
      <c r="EN20" s="365"/>
      <c r="EO20" s="365"/>
      <c r="EP20" s="365"/>
      <c r="EQ20" s="365"/>
      <c r="ER20" s="365"/>
      <c r="ES20" s="365"/>
      <c r="ET20" s="365"/>
      <c r="EU20" s="365"/>
      <c r="EV20" s="365"/>
      <c r="EW20" s="365"/>
      <c r="EX20" s="365"/>
      <c r="EY20" s="365"/>
      <c r="EZ20" s="365"/>
      <c r="FA20" s="365"/>
      <c r="FB20" s="365"/>
      <c r="FC20" s="365"/>
      <c r="FD20" s="365"/>
      <c r="FE20" s="365"/>
      <c r="FF20" s="365"/>
      <c r="FG20" s="365"/>
      <c r="FH20" s="365"/>
      <c r="FI20" s="365"/>
      <c r="FJ20" s="365"/>
    </row>
    <row r="21" spans="1:166" ht="24.95" customHeight="1">
      <c r="A21" s="468"/>
      <c r="B21" s="289" t="s">
        <v>359</v>
      </c>
      <c r="C21" s="369">
        <v>8</v>
      </c>
      <c r="D21" s="364"/>
      <c r="E21" s="291">
        <v>8</v>
      </c>
      <c r="F21" s="369"/>
      <c r="G21" s="369"/>
      <c r="H21" s="369"/>
      <c r="I21" s="369"/>
      <c r="J21" s="369"/>
      <c r="K21" s="369"/>
      <c r="L21" s="369"/>
      <c r="M21" s="369"/>
      <c r="N21" s="609"/>
      <c r="O21" s="369"/>
      <c r="P21" s="369"/>
      <c r="Q21" s="369"/>
      <c r="R21" s="363"/>
      <c r="S21" s="369"/>
      <c r="T21" s="363"/>
      <c r="U21" s="363" cm="1">
        <f t="array" ref="U21">$C21*ESUM($E21)</f>
        <v>64</v>
      </c>
      <c r="V21" s="369"/>
      <c r="W21" s="369"/>
      <c r="X21" s="369"/>
      <c r="Y21" s="369"/>
      <c r="Z21" s="369"/>
      <c r="AA21" s="369"/>
      <c r="AB21" s="369"/>
      <c r="AC21" s="412"/>
      <c r="AD21" s="412"/>
      <c r="AE21" s="365"/>
      <c r="AF21" s="365"/>
      <c r="AG21" s="365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65"/>
      <c r="AS21" s="365"/>
      <c r="AT21" s="365"/>
      <c r="AU21" s="365"/>
      <c r="AV21" s="365"/>
      <c r="AW21" s="365"/>
      <c r="AX21" s="365"/>
      <c r="AY21" s="365"/>
      <c r="AZ21" s="365"/>
      <c r="BA21" s="365"/>
      <c r="BB21" s="365"/>
      <c r="BC21" s="365"/>
      <c r="BD21" s="365"/>
      <c r="BE21" s="365"/>
      <c r="BF21" s="365"/>
      <c r="BG21" s="365"/>
      <c r="BH21" s="365"/>
      <c r="BI21" s="365"/>
      <c r="BJ21" s="365"/>
      <c r="BK21" s="365"/>
      <c r="BL21" s="365"/>
      <c r="BM21" s="365"/>
      <c r="BN21" s="365"/>
      <c r="BO21" s="365"/>
      <c r="BP21" s="365"/>
      <c r="BQ21" s="365"/>
      <c r="BR21" s="365"/>
      <c r="BS21" s="365"/>
      <c r="BT21" s="365"/>
      <c r="BU21" s="365"/>
      <c r="BV21" s="365"/>
      <c r="BW21" s="365"/>
      <c r="BX21" s="365"/>
      <c r="BY21" s="365"/>
      <c r="BZ21" s="365"/>
      <c r="CA21" s="365"/>
      <c r="CB21" s="365"/>
      <c r="CC21" s="365"/>
      <c r="CD21" s="365"/>
      <c r="CE21" s="365"/>
      <c r="CF21" s="365"/>
      <c r="CG21" s="365"/>
      <c r="CH21" s="365"/>
      <c r="CI21" s="365"/>
      <c r="CJ21" s="365"/>
      <c r="CK21" s="365"/>
      <c r="CL21" s="365"/>
      <c r="CM21" s="365"/>
      <c r="CN21" s="365"/>
      <c r="CO21" s="365"/>
      <c r="CP21" s="365"/>
      <c r="CQ21" s="365"/>
      <c r="CR21" s="365"/>
      <c r="CS21" s="365"/>
      <c r="CT21" s="365"/>
      <c r="CU21" s="365"/>
      <c r="CV21" s="365"/>
      <c r="CW21" s="365"/>
      <c r="CX21" s="365"/>
      <c r="CY21" s="365"/>
      <c r="CZ21" s="365"/>
      <c r="DA21" s="365"/>
      <c r="DB21" s="365"/>
      <c r="DC21" s="365"/>
      <c r="DD21" s="365"/>
      <c r="DE21" s="365"/>
      <c r="DF21" s="365"/>
      <c r="DG21" s="365"/>
      <c r="DH21" s="365"/>
      <c r="DI21" s="365"/>
      <c r="DJ21" s="365"/>
      <c r="DK21" s="365"/>
      <c r="DL21" s="365"/>
      <c r="DM21" s="365"/>
      <c r="DN21" s="365"/>
      <c r="DO21" s="365"/>
      <c r="DP21" s="365"/>
      <c r="DQ21" s="365"/>
      <c r="DR21" s="365"/>
      <c r="DS21" s="365"/>
      <c r="DT21" s="365"/>
      <c r="DU21" s="365"/>
      <c r="DV21" s="365"/>
      <c r="DW21" s="365"/>
      <c r="DX21" s="365"/>
      <c r="DY21" s="365"/>
      <c r="DZ21" s="365"/>
      <c r="EA21" s="365"/>
      <c r="EB21" s="365"/>
      <c r="EC21" s="365"/>
      <c r="ED21" s="365"/>
      <c r="EE21" s="365"/>
      <c r="EF21" s="365"/>
      <c r="EG21" s="365"/>
      <c r="EH21" s="365"/>
      <c r="EI21" s="365"/>
      <c r="EJ21" s="365"/>
      <c r="EK21" s="365"/>
      <c r="EL21" s="365"/>
      <c r="EM21" s="365"/>
      <c r="EN21" s="365"/>
      <c r="EO21" s="365"/>
      <c r="EP21" s="365"/>
      <c r="EQ21" s="365"/>
      <c r="ER21" s="365"/>
      <c r="ES21" s="365"/>
      <c r="ET21" s="365"/>
      <c r="EU21" s="365"/>
      <c r="EV21" s="365"/>
      <c r="EW21" s="365"/>
      <c r="EX21" s="365"/>
      <c r="EY21" s="365"/>
      <c r="EZ21" s="365"/>
      <c r="FA21" s="365"/>
      <c r="FB21" s="365"/>
      <c r="FC21" s="365"/>
      <c r="FD21" s="365"/>
      <c r="FE21" s="365"/>
      <c r="FF21" s="365"/>
      <c r="FG21" s="365"/>
      <c r="FH21" s="365"/>
      <c r="FI21" s="365"/>
      <c r="FJ21" s="365"/>
    </row>
    <row r="22" spans="1:166" ht="24.95" customHeight="1">
      <c r="A22" s="819" t="s">
        <v>213</v>
      </c>
      <c r="B22" s="821"/>
      <c r="C22" s="420" t="s">
        <v>360</v>
      </c>
      <c r="D22" s="420"/>
      <c r="E22" s="420"/>
      <c r="F22" s="369"/>
      <c r="G22" s="369"/>
      <c r="H22" s="369"/>
      <c r="I22" s="369"/>
      <c r="J22" s="369"/>
      <c r="K22" s="369"/>
      <c r="L22" s="369"/>
      <c r="M22" s="369"/>
      <c r="N22" s="60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Z22" s="369"/>
      <c r="AA22" s="369"/>
      <c r="AB22" s="369"/>
      <c r="AC22" s="369"/>
      <c r="AD22" s="369"/>
      <c r="AE22" s="365"/>
      <c r="AF22" s="365"/>
      <c r="AG22" s="365"/>
      <c r="AH22" s="365"/>
      <c r="AI22" s="365"/>
      <c r="AJ22" s="365"/>
      <c r="AK22" s="365"/>
      <c r="AL22" s="365"/>
      <c r="AM22" s="365"/>
      <c r="AN22" s="365"/>
      <c r="AO22" s="365"/>
      <c r="AP22" s="365"/>
      <c r="AQ22" s="365"/>
      <c r="AR22" s="365"/>
      <c r="AS22" s="365"/>
      <c r="AT22" s="365"/>
      <c r="AU22" s="365"/>
      <c r="AV22" s="365"/>
      <c r="AW22" s="365"/>
      <c r="AX22" s="365"/>
      <c r="AY22" s="365"/>
      <c r="AZ22" s="365"/>
      <c r="BA22" s="365"/>
      <c r="BB22" s="365"/>
      <c r="BC22" s="365"/>
      <c r="BD22" s="365"/>
      <c r="BE22" s="365"/>
      <c r="BF22" s="365"/>
      <c r="BG22" s="365"/>
      <c r="BH22" s="365"/>
      <c r="BI22" s="365"/>
      <c r="BJ22" s="365"/>
      <c r="BK22" s="365"/>
      <c r="BL22" s="365"/>
      <c r="BM22" s="365"/>
      <c r="BN22" s="365"/>
      <c r="BO22" s="365"/>
      <c r="BP22" s="365"/>
      <c r="BQ22" s="365"/>
      <c r="BR22" s="365"/>
      <c r="BS22" s="365"/>
      <c r="BT22" s="365"/>
      <c r="BU22" s="365"/>
      <c r="BV22" s="365"/>
      <c r="BW22" s="365"/>
      <c r="BX22" s="365"/>
      <c r="BY22" s="365"/>
      <c r="BZ22" s="365"/>
      <c r="CA22" s="365"/>
      <c r="CB22" s="365"/>
      <c r="CC22" s="365"/>
      <c r="CD22" s="365"/>
      <c r="CE22" s="365"/>
      <c r="CF22" s="365"/>
      <c r="CG22" s="365"/>
      <c r="CH22" s="365"/>
      <c r="CI22" s="365"/>
      <c r="CJ22" s="365"/>
      <c r="CK22" s="365"/>
      <c r="CL22" s="365"/>
      <c r="CM22" s="365"/>
      <c r="CN22" s="365"/>
      <c r="CO22" s="365"/>
      <c r="CP22" s="365"/>
      <c r="CQ22" s="365"/>
      <c r="CR22" s="365"/>
      <c r="CS22" s="365"/>
      <c r="CT22" s="365"/>
      <c r="CU22" s="365"/>
      <c r="CV22" s="365"/>
      <c r="CW22" s="365"/>
      <c r="CX22" s="365"/>
      <c r="CY22" s="365"/>
      <c r="CZ22" s="365"/>
      <c r="DA22" s="365"/>
      <c r="DB22" s="365"/>
      <c r="DC22" s="365"/>
      <c r="DD22" s="365"/>
      <c r="DE22" s="365"/>
      <c r="DF22" s="365"/>
      <c r="DG22" s="365"/>
      <c r="DH22" s="365"/>
      <c r="DI22" s="365"/>
      <c r="DJ22" s="365"/>
      <c r="DK22" s="365"/>
      <c r="DL22" s="365"/>
      <c r="DM22" s="365"/>
      <c r="DN22" s="365"/>
      <c r="DO22" s="365"/>
      <c r="DP22" s="365"/>
      <c r="DQ22" s="365"/>
      <c r="DR22" s="365"/>
      <c r="DS22" s="365"/>
      <c r="DT22" s="365"/>
      <c r="DU22" s="365"/>
      <c r="DV22" s="365"/>
      <c r="DW22" s="365"/>
      <c r="DX22" s="365"/>
      <c r="DY22" s="365"/>
      <c r="DZ22" s="365"/>
      <c r="EA22" s="365"/>
      <c r="EB22" s="365"/>
      <c r="EC22" s="365"/>
      <c r="ED22" s="365"/>
      <c r="EE22" s="365"/>
      <c r="EF22" s="365"/>
      <c r="EG22" s="365"/>
      <c r="EH22" s="365"/>
      <c r="EI22" s="365"/>
      <c r="EJ22" s="365"/>
      <c r="EK22" s="365"/>
      <c r="EL22" s="365"/>
      <c r="EM22" s="365"/>
      <c r="EN22" s="365"/>
      <c r="EO22" s="365"/>
      <c r="EP22" s="365"/>
      <c r="EQ22" s="365"/>
      <c r="ER22" s="365"/>
      <c r="ES22" s="365"/>
      <c r="ET22" s="365"/>
      <c r="EU22" s="365"/>
      <c r="EV22" s="365"/>
      <c r="EW22" s="365"/>
      <c r="EX22" s="365"/>
      <c r="EY22" s="365"/>
      <c r="EZ22" s="365"/>
      <c r="FA22" s="365"/>
      <c r="FB22" s="365"/>
      <c r="FC22" s="365"/>
      <c r="FD22" s="365"/>
      <c r="FE22" s="365"/>
      <c r="FF22" s="365"/>
      <c r="FG22" s="365"/>
      <c r="FH22" s="365"/>
      <c r="FI22" s="365"/>
      <c r="FJ22" s="365"/>
    </row>
    <row r="23" spans="1:166" ht="24.95" customHeight="1">
      <c r="A23" s="466"/>
      <c r="B23" s="289" t="s">
        <v>347</v>
      </c>
      <c r="C23" s="369">
        <v>12</v>
      </c>
      <c r="D23" s="290"/>
      <c r="E23" s="369">
        <v>7</v>
      </c>
      <c r="F23" s="369"/>
      <c r="G23" s="369"/>
      <c r="H23" s="369"/>
      <c r="I23" s="369"/>
      <c r="J23" s="369"/>
      <c r="K23" s="369"/>
      <c r="L23" s="369"/>
      <c r="M23" s="369"/>
      <c r="N23" s="609"/>
      <c r="O23" s="369"/>
      <c r="P23" s="369"/>
      <c r="Q23" s="369"/>
      <c r="R23" s="369"/>
      <c r="S23" s="369"/>
      <c r="T23" s="369"/>
      <c r="U23" s="369"/>
      <c r="V23" s="369"/>
      <c r="W23" s="369"/>
      <c r="X23" s="363" cm="1">
        <f t="array" ref="X23">$C23*ESUM($E23)</f>
        <v>84</v>
      </c>
      <c r="Y23" s="369"/>
      <c r="Z23" s="369"/>
      <c r="AA23" s="369"/>
      <c r="AB23" s="369"/>
      <c r="AC23" s="369"/>
      <c r="AD23" s="369"/>
      <c r="AE23" s="365"/>
      <c r="AF23" s="365"/>
      <c r="AG23" s="365"/>
      <c r="AH23" s="365"/>
      <c r="AI23" s="365"/>
      <c r="AJ23" s="365"/>
      <c r="AK23" s="365"/>
      <c r="AL23" s="365"/>
      <c r="AM23" s="365"/>
      <c r="AN23" s="365"/>
      <c r="AO23" s="365"/>
      <c r="AP23" s="365"/>
      <c r="AQ23" s="365"/>
      <c r="AR23" s="365"/>
      <c r="AS23" s="365"/>
      <c r="AT23" s="365"/>
      <c r="AU23" s="365"/>
      <c r="AV23" s="365"/>
      <c r="AW23" s="365"/>
      <c r="AX23" s="365"/>
      <c r="AY23" s="365"/>
      <c r="AZ23" s="365"/>
      <c r="BA23" s="365"/>
      <c r="BB23" s="365"/>
      <c r="BC23" s="365"/>
      <c r="BD23" s="365"/>
      <c r="BE23" s="365"/>
      <c r="BF23" s="365"/>
      <c r="BG23" s="365"/>
      <c r="BH23" s="365"/>
      <c r="BI23" s="365"/>
      <c r="BJ23" s="365"/>
      <c r="BK23" s="365"/>
      <c r="BL23" s="365"/>
      <c r="BM23" s="365"/>
      <c r="BN23" s="365"/>
      <c r="BO23" s="365"/>
      <c r="BP23" s="365"/>
      <c r="BQ23" s="365"/>
      <c r="BR23" s="365"/>
      <c r="BS23" s="365"/>
      <c r="BT23" s="365"/>
      <c r="BU23" s="365"/>
      <c r="BV23" s="365"/>
      <c r="BW23" s="365"/>
      <c r="BX23" s="365"/>
      <c r="BY23" s="365"/>
      <c r="BZ23" s="365"/>
      <c r="CA23" s="365"/>
      <c r="CB23" s="365"/>
      <c r="CC23" s="365"/>
      <c r="CD23" s="365"/>
      <c r="CE23" s="365"/>
      <c r="CF23" s="365"/>
      <c r="CG23" s="365"/>
      <c r="CH23" s="365"/>
      <c r="CI23" s="365"/>
      <c r="CJ23" s="365"/>
      <c r="CK23" s="365"/>
      <c r="CL23" s="365"/>
      <c r="CM23" s="365"/>
      <c r="CN23" s="365"/>
      <c r="CO23" s="365"/>
      <c r="CP23" s="365"/>
      <c r="CQ23" s="365"/>
      <c r="CR23" s="365"/>
      <c r="CS23" s="365"/>
      <c r="CT23" s="365"/>
      <c r="CU23" s="365"/>
      <c r="CV23" s="365"/>
      <c r="CW23" s="365"/>
      <c r="CX23" s="365"/>
      <c r="CY23" s="365"/>
      <c r="CZ23" s="365"/>
      <c r="DA23" s="365"/>
      <c r="DB23" s="365"/>
      <c r="DC23" s="365"/>
      <c r="DD23" s="365"/>
      <c r="DE23" s="365"/>
      <c r="DF23" s="365"/>
      <c r="DG23" s="365"/>
      <c r="DH23" s="365"/>
      <c r="DI23" s="365"/>
      <c r="DJ23" s="365"/>
      <c r="DK23" s="365"/>
      <c r="DL23" s="365"/>
      <c r="DM23" s="365"/>
      <c r="DN23" s="365"/>
      <c r="DO23" s="365"/>
      <c r="DP23" s="365"/>
      <c r="DQ23" s="365"/>
      <c r="DR23" s="365"/>
      <c r="DS23" s="365"/>
      <c r="DT23" s="365"/>
      <c r="DU23" s="365"/>
      <c r="DV23" s="365"/>
      <c r="DW23" s="365"/>
      <c r="DX23" s="365"/>
      <c r="DY23" s="365"/>
      <c r="DZ23" s="365"/>
      <c r="EA23" s="365"/>
      <c r="EB23" s="365"/>
      <c r="EC23" s="365"/>
      <c r="ED23" s="365"/>
      <c r="EE23" s="365"/>
      <c r="EF23" s="365"/>
      <c r="EG23" s="365"/>
      <c r="EH23" s="365"/>
      <c r="EI23" s="365"/>
      <c r="EJ23" s="365"/>
      <c r="EK23" s="365"/>
      <c r="EL23" s="365"/>
      <c r="EM23" s="365"/>
      <c r="EN23" s="365"/>
      <c r="EO23" s="365"/>
      <c r="EP23" s="365"/>
      <c r="EQ23" s="365"/>
      <c r="ER23" s="365"/>
      <c r="ES23" s="365"/>
      <c r="ET23" s="365"/>
      <c r="EU23" s="365"/>
      <c r="EV23" s="365"/>
      <c r="EW23" s="365"/>
      <c r="EX23" s="365"/>
      <c r="EY23" s="365"/>
      <c r="EZ23" s="365"/>
      <c r="FA23" s="365"/>
      <c r="FB23" s="365"/>
      <c r="FC23" s="365"/>
      <c r="FD23" s="365"/>
      <c r="FE23" s="365"/>
      <c r="FF23" s="365"/>
      <c r="FG23" s="365"/>
      <c r="FH23" s="365"/>
      <c r="FI23" s="365"/>
      <c r="FJ23" s="365"/>
    </row>
    <row r="24" spans="1:166" ht="24.95" customHeight="1">
      <c r="A24" s="468"/>
      <c r="B24" s="289" t="s">
        <v>349</v>
      </c>
      <c r="C24" s="369">
        <v>4</v>
      </c>
      <c r="D24" s="364"/>
      <c r="E24" s="291">
        <v>7</v>
      </c>
      <c r="F24" s="369"/>
      <c r="G24" s="369"/>
      <c r="H24" s="369"/>
      <c r="I24" s="369"/>
      <c r="J24" s="369"/>
      <c r="K24" s="369"/>
      <c r="L24" s="369"/>
      <c r="M24" s="369"/>
      <c r="N24" s="609"/>
      <c r="O24" s="369"/>
      <c r="P24" s="369"/>
      <c r="Q24" s="369"/>
      <c r="R24" s="369"/>
      <c r="S24" s="369"/>
      <c r="T24" s="369"/>
      <c r="U24" s="369"/>
      <c r="V24" s="363" cm="1">
        <f t="array" ref="V24">$C24*ESUM($E24)</f>
        <v>28</v>
      </c>
      <c r="W24" s="369"/>
      <c r="X24" s="369"/>
      <c r="Y24" s="369"/>
      <c r="Z24" s="369"/>
      <c r="AA24" s="369"/>
      <c r="AB24" s="369"/>
      <c r="AC24" s="369"/>
      <c r="AD24" s="369"/>
      <c r="AE24" s="365"/>
      <c r="AF24" s="365"/>
      <c r="AG24" s="365"/>
      <c r="AH24" s="365"/>
      <c r="AI24" s="365"/>
      <c r="AJ24" s="365"/>
      <c r="AK24" s="365"/>
      <c r="AL24" s="365"/>
      <c r="AM24" s="365"/>
      <c r="AN24" s="365"/>
      <c r="AO24" s="365"/>
      <c r="AP24" s="365"/>
      <c r="AQ24" s="365"/>
      <c r="AR24" s="365"/>
      <c r="AS24" s="365"/>
      <c r="AT24" s="365"/>
      <c r="AU24" s="365"/>
      <c r="AV24" s="365"/>
      <c r="AW24" s="365"/>
      <c r="AX24" s="365"/>
      <c r="AY24" s="365"/>
      <c r="AZ24" s="365"/>
      <c r="BA24" s="365"/>
      <c r="BB24" s="365"/>
      <c r="BC24" s="365"/>
      <c r="BD24" s="365"/>
      <c r="BE24" s="365"/>
      <c r="BF24" s="365"/>
      <c r="BG24" s="365"/>
      <c r="BH24" s="365"/>
      <c r="BI24" s="365"/>
      <c r="BJ24" s="365"/>
      <c r="BK24" s="365"/>
      <c r="BL24" s="365"/>
      <c r="BM24" s="365"/>
      <c r="BN24" s="365"/>
      <c r="BO24" s="365"/>
      <c r="BP24" s="365"/>
      <c r="BQ24" s="365"/>
      <c r="BR24" s="365"/>
      <c r="BS24" s="365"/>
      <c r="BT24" s="365"/>
      <c r="BU24" s="365"/>
      <c r="BV24" s="365"/>
      <c r="BW24" s="365"/>
      <c r="BX24" s="365"/>
      <c r="BY24" s="365"/>
      <c r="BZ24" s="365"/>
      <c r="CA24" s="365"/>
      <c r="CB24" s="365"/>
      <c r="CC24" s="365"/>
      <c r="CD24" s="365"/>
      <c r="CE24" s="365"/>
      <c r="CF24" s="365"/>
      <c r="CG24" s="365"/>
      <c r="CH24" s="365"/>
      <c r="CI24" s="365"/>
      <c r="CJ24" s="365"/>
      <c r="CK24" s="365"/>
      <c r="CL24" s="365"/>
      <c r="CM24" s="365"/>
      <c r="CN24" s="365"/>
      <c r="CO24" s="365"/>
      <c r="CP24" s="365"/>
      <c r="CQ24" s="365"/>
      <c r="CR24" s="365"/>
      <c r="CS24" s="365"/>
      <c r="CT24" s="365"/>
      <c r="CU24" s="365"/>
      <c r="CV24" s="365"/>
      <c r="CW24" s="365"/>
      <c r="CX24" s="365"/>
      <c r="CY24" s="365"/>
      <c r="CZ24" s="365"/>
      <c r="DA24" s="365"/>
      <c r="DB24" s="365"/>
      <c r="DC24" s="365"/>
      <c r="DD24" s="365"/>
      <c r="DE24" s="365"/>
      <c r="DF24" s="365"/>
      <c r="DG24" s="365"/>
      <c r="DH24" s="365"/>
      <c r="DI24" s="365"/>
      <c r="DJ24" s="365"/>
      <c r="DK24" s="365"/>
      <c r="DL24" s="365"/>
      <c r="DM24" s="365"/>
      <c r="DN24" s="365"/>
      <c r="DO24" s="365"/>
      <c r="DP24" s="365"/>
      <c r="DQ24" s="365"/>
      <c r="DR24" s="365"/>
      <c r="DS24" s="365"/>
      <c r="DT24" s="365"/>
      <c r="DU24" s="365"/>
      <c r="DV24" s="365"/>
      <c r="DW24" s="365"/>
      <c r="DX24" s="365"/>
      <c r="DY24" s="365"/>
      <c r="DZ24" s="365"/>
      <c r="EA24" s="365"/>
      <c r="EB24" s="365"/>
      <c r="EC24" s="365"/>
      <c r="ED24" s="365"/>
      <c r="EE24" s="365"/>
      <c r="EF24" s="365"/>
      <c r="EG24" s="365"/>
      <c r="EH24" s="365"/>
      <c r="EI24" s="365"/>
      <c r="EJ24" s="365"/>
      <c r="EK24" s="365"/>
      <c r="EL24" s="365"/>
      <c r="EM24" s="365"/>
      <c r="EN24" s="365"/>
      <c r="EO24" s="365"/>
      <c r="EP24" s="365"/>
      <c r="EQ24" s="365"/>
      <c r="ER24" s="365"/>
      <c r="ES24" s="365"/>
      <c r="ET24" s="365"/>
      <c r="EU24" s="365"/>
      <c r="EV24" s="365"/>
      <c r="EW24" s="365"/>
      <c r="EX24" s="365"/>
      <c r="EY24" s="365"/>
      <c r="EZ24" s="365"/>
      <c r="FA24" s="365"/>
      <c r="FB24" s="365"/>
      <c r="FC24" s="365"/>
      <c r="FD24" s="365"/>
      <c r="FE24" s="365"/>
      <c r="FF24" s="365"/>
      <c r="FG24" s="365"/>
      <c r="FH24" s="365"/>
      <c r="FI24" s="365"/>
      <c r="FJ24" s="365"/>
    </row>
    <row r="25" spans="1:166" ht="24.95" customHeight="1">
      <c r="A25" s="468"/>
      <c r="B25" s="289" t="s">
        <v>350</v>
      </c>
      <c r="C25" s="369">
        <v>5</v>
      </c>
      <c r="D25" s="364"/>
      <c r="E25" s="291">
        <v>7</v>
      </c>
      <c r="F25" s="369"/>
      <c r="G25" s="369"/>
      <c r="H25" s="369"/>
      <c r="I25" s="369"/>
      <c r="J25" s="369"/>
      <c r="K25" s="369"/>
      <c r="L25" s="369"/>
      <c r="M25" s="369"/>
      <c r="N25" s="609"/>
      <c r="O25" s="369"/>
      <c r="P25" s="369"/>
      <c r="Q25" s="369"/>
      <c r="R25" s="363" cm="1">
        <f t="array" ref="R25">$C25*ESUM($E25)</f>
        <v>35</v>
      </c>
      <c r="S25" s="369"/>
      <c r="T25" s="369"/>
      <c r="U25" s="369"/>
      <c r="V25" s="369"/>
      <c r="W25" s="369"/>
      <c r="X25" s="369"/>
      <c r="Y25" s="369"/>
      <c r="Z25" s="369"/>
      <c r="AA25" s="369"/>
      <c r="AB25" s="369"/>
      <c r="AC25" s="412"/>
      <c r="AD25" s="412"/>
      <c r="AE25" s="365"/>
      <c r="AF25" s="365"/>
      <c r="AG25" s="365"/>
      <c r="AH25" s="365"/>
      <c r="AI25" s="365"/>
      <c r="AJ25" s="365"/>
      <c r="AK25" s="365"/>
      <c r="AL25" s="365"/>
      <c r="AM25" s="365"/>
      <c r="AN25" s="365"/>
      <c r="AO25" s="365"/>
      <c r="AP25" s="365"/>
      <c r="AQ25" s="365"/>
      <c r="AR25" s="365"/>
      <c r="AS25" s="365"/>
      <c r="AT25" s="365"/>
      <c r="AU25" s="365"/>
      <c r="AV25" s="365"/>
      <c r="AW25" s="365"/>
      <c r="AX25" s="365"/>
      <c r="AY25" s="365"/>
      <c r="AZ25" s="365"/>
      <c r="BA25" s="365"/>
      <c r="BB25" s="365"/>
      <c r="BC25" s="365"/>
      <c r="BD25" s="365"/>
      <c r="BE25" s="365"/>
      <c r="BF25" s="365"/>
      <c r="BG25" s="365"/>
      <c r="BH25" s="365"/>
      <c r="BI25" s="365"/>
      <c r="BJ25" s="365"/>
      <c r="BK25" s="365"/>
      <c r="BL25" s="365"/>
      <c r="BM25" s="365"/>
      <c r="BN25" s="365"/>
      <c r="BO25" s="365"/>
      <c r="BP25" s="365"/>
      <c r="BQ25" s="365"/>
      <c r="BR25" s="365"/>
      <c r="BS25" s="365"/>
      <c r="BT25" s="365"/>
      <c r="BU25" s="365"/>
      <c r="BV25" s="365"/>
      <c r="BW25" s="365"/>
      <c r="BX25" s="365"/>
      <c r="BY25" s="365"/>
      <c r="BZ25" s="365"/>
      <c r="CA25" s="365"/>
      <c r="CB25" s="365"/>
      <c r="CC25" s="365"/>
      <c r="CD25" s="365"/>
      <c r="CE25" s="365"/>
      <c r="CF25" s="365"/>
      <c r="CG25" s="365"/>
      <c r="CH25" s="365"/>
      <c r="CI25" s="365"/>
      <c r="CJ25" s="365"/>
      <c r="CK25" s="365"/>
      <c r="CL25" s="365"/>
      <c r="CM25" s="365"/>
      <c r="CN25" s="365"/>
      <c r="CO25" s="365"/>
      <c r="CP25" s="365"/>
      <c r="CQ25" s="365"/>
      <c r="CR25" s="365"/>
      <c r="CS25" s="365"/>
      <c r="CT25" s="365"/>
      <c r="CU25" s="365"/>
      <c r="CV25" s="365"/>
      <c r="CW25" s="365"/>
      <c r="CX25" s="365"/>
      <c r="CY25" s="365"/>
      <c r="CZ25" s="365"/>
      <c r="DA25" s="365"/>
      <c r="DB25" s="365"/>
      <c r="DC25" s="365"/>
      <c r="DD25" s="365"/>
      <c r="DE25" s="365"/>
      <c r="DF25" s="365"/>
      <c r="DG25" s="365"/>
      <c r="DH25" s="365"/>
      <c r="DI25" s="365"/>
      <c r="DJ25" s="365"/>
      <c r="DK25" s="365"/>
      <c r="DL25" s="365"/>
      <c r="DM25" s="365"/>
      <c r="DN25" s="365"/>
      <c r="DO25" s="365"/>
      <c r="DP25" s="365"/>
      <c r="DQ25" s="365"/>
      <c r="DR25" s="365"/>
      <c r="DS25" s="365"/>
      <c r="DT25" s="365"/>
      <c r="DU25" s="365"/>
      <c r="DV25" s="365"/>
      <c r="DW25" s="365"/>
      <c r="DX25" s="365"/>
      <c r="DY25" s="365"/>
      <c r="DZ25" s="365"/>
      <c r="EA25" s="365"/>
      <c r="EB25" s="365"/>
      <c r="EC25" s="365"/>
      <c r="ED25" s="365"/>
      <c r="EE25" s="365"/>
      <c r="EF25" s="365"/>
      <c r="EG25" s="365"/>
      <c r="EH25" s="365"/>
      <c r="EI25" s="365"/>
      <c r="EJ25" s="365"/>
      <c r="EK25" s="365"/>
      <c r="EL25" s="365"/>
      <c r="EM25" s="365"/>
      <c r="EN25" s="365"/>
      <c r="EO25" s="365"/>
      <c r="EP25" s="365"/>
      <c r="EQ25" s="365"/>
      <c r="ER25" s="365"/>
      <c r="ES25" s="365"/>
      <c r="ET25" s="365"/>
      <c r="EU25" s="365"/>
      <c r="EV25" s="365"/>
      <c r="EW25" s="365"/>
      <c r="EX25" s="365"/>
      <c r="EY25" s="365"/>
      <c r="EZ25" s="365"/>
      <c r="FA25" s="365"/>
      <c r="FB25" s="365"/>
      <c r="FC25" s="365"/>
      <c r="FD25" s="365"/>
      <c r="FE25" s="365"/>
      <c r="FF25" s="365"/>
      <c r="FG25" s="365"/>
      <c r="FH25" s="365"/>
      <c r="FI25" s="365"/>
      <c r="FJ25" s="365"/>
    </row>
    <row r="26" spans="1:166" ht="24.95" customHeight="1">
      <c r="A26" s="468"/>
      <c r="B26" s="289" t="s">
        <v>214</v>
      </c>
      <c r="C26" s="369">
        <v>1</v>
      </c>
      <c r="D26" s="364"/>
      <c r="E26" s="291">
        <v>7</v>
      </c>
      <c r="F26" s="369"/>
      <c r="G26" s="369"/>
      <c r="H26" s="369"/>
      <c r="I26" s="369"/>
      <c r="J26" s="369"/>
      <c r="K26" s="369"/>
      <c r="L26" s="369"/>
      <c r="M26" s="369"/>
      <c r="N26" s="609"/>
      <c r="O26" s="369"/>
      <c r="P26" s="369"/>
      <c r="Q26" s="363" cm="1">
        <f t="array" ref="Q26">$C26*ESUM($E26)</f>
        <v>7</v>
      </c>
      <c r="R26" s="369"/>
      <c r="S26" s="369"/>
      <c r="T26" s="369"/>
      <c r="U26" s="369"/>
      <c r="V26" s="369"/>
      <c r="W26" s="369"/>
      <c r="X26" s="369"/>
      <c r="Y26" s="369"/>
      <c r="Z26" s="369"/>
      <c r="AA26" s="369"/>
      <c r="AB26" s="369"/>
      <c r="AC26" s="412"/>
      <c r="AD26" s="412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5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5"/>
      <c r="BH26" s="365"/>
      <c r="BI26" s="365"/>
      <c r="BJ26" s="365"/>
      <c r="BK26" s="365"/>
      <c r="BL26" s="365"/>
      <c r="BM26" s="365"/>
      <c r="BN26" s="365"/>
      <c r="BO26" s="365"/>
      <c r="BP26" s="365"/>
      <c r="BQ26" s="365"/>
      <c r="BR26" s="365"/>
      <c r="BS26" s="365"/>
      <c r="BT26" s="365"/>
      <c r="BU26" s="365"/>
      <c r="BV26" s="365"/>
      <c r="BW26" s="365"/>
      <c r="BX26" s="365"/>
      <c r="BY26" s="365"/>
      <c r="BZ26" s="365"/>
      <c r="CA26" s="365"/>
      <c r="CB26" s="365"/>
      <c r="CC26" s="365"/>
      <c r="CD26" s="365"/>
      <c r="CE26" s="365"/>
      <c r="CF26" s="365"/>
      <c r="CG26" s="365"/>
      <c r="CH26" s="365"/>
      <c r="CI26" s="365"/>
      <c r="CJ26" s="365"/>
      <c r="CK26" s="365"/>
      <c r="CL26" s="365"/>
      <c r="CM26" s="365"/>
      <c r="CN26" s="365"/>
      <c r="CO26" s="365"/>
      <c r="CP26" s="365"/>
      <c r="CQ26" s="365"/>
      <c r="CR26" s="365"/>
      <c r="CS26" s="365"/>
      <c r="CT26" s="365"/>
      <c r="CU26" s="365"/>
      <c r="CV26" s="365"/>
      <c r="CW26" s="365"/>
      <c r="CX26" s="365"/>
      <c r="CY26" s="365"/>
      <c r="CZ26" s="365"/>
      <c r="DA26" s="365"/>
      <c r="DB26" s="365"/>
      <c r="DC26" s="365"/>
      <c r="DD26" s="365"/>
      <c r="DE26" s="365"/>
      <c r="DF26" s="365"/>
      <c r="DG26" s="365"/>
      <c r="DH26" s="365"/>
      <c r="DI26" s="365"/>
      <c r="DJ26" s="365"/>
      <c r="DK26" s="365"/>
      <c r="DL26" s="365"/>
      <c r="DM26" s="365"/>
      <c r="DN26" s="365"/>
      <c r="DO26" s="365"/>
      <c r="DP26" s="365"/>
      <c r="DQ26" s="365"/>
      <c r="DR26" s="365"/>
      <c r="DS26" s="365"/>
      <c r="DT26" s="365"/>
      <c r="DU26" s="365"/>
      <c r="DV26" s="365"/>
      <c r="DW26" s="365"/>
      <c r="DX26" s="365"/>
      <c r="DY26" s="365"/>
      <c r="DZ26" s="365"/>
      <c r="EA26" s="365"/>
      <c r="EB26" s="365"/>
      <c r="EC26" s="365"/>
      <c r="ED26" s="365"/>
      <c r="EE26" s="365"/>
      <c r="EF26" s="365"/>
      <c r="EG26" s="365"/>
      <c r="EH26" s="365"/>
      <c r="EI26" s="365"/>
      <c r="EJ26" s="365"/>
      <c r="EK26" s="365"/>
      <c r="EL26" s="365"/>
      <c r="EM26" s="365"/>
      <c r="EN26" s="365"/>
      <c r="EO26" s="365"/>
      <c r="EP26" s="365"/>
      <c r="EQ26" s="365"/>
      <c r="ER26" s="365"/>
      <c r="ES26" s="365"/>
      <c r="ET26" s="365"/>
      <c r="EU26" s="365"/>
      <c r="EV26" s="365"/>
      <c r="EW26" s="365"/>
      <c r="EX26" s="365"/>
      <c r="EY26" s="365"/>
      <c r="EZ26" s="365"/>
      <c r="FA26" s="365"/>
      <c r="FB26" s="365"/>
      <c r="FC26" s="365"/>
      <c r="FD26" s="365"/>
      <c r="FE26" s="365"/>
      <c r="FF26" s="365"/>
      <c r="FG26" s="365"/>
      <c r="FH26" s="365"/>
      <c r="FI26" s="365"/>
      <c r="FJ26" s="365"/>
    </row>
    <row r="27" spans="1:166" ht="24.95" customHeight="1">
      <c r="A27" s="468"/>
      <c r="B27" s="289" t="s">
        <v>361</v>
      </c>
      <c r="C27" s="369">
        <v>8</v>
      </c>
      <c r="D27" s="364"/>
      <c r="E27" s="291">
        <v>7</v>
      </c>
      <c r="F27" s="369"/>
      <c r="G27" s="369"/>
      <c r="H27" s="369"/>
      <c r="I27" s="369"/>
      <c r="J27" s="369"/>
      <c r="K27" s="369"/>
      <c r="L27" s="369"/>
      <c r="M27" s="369"/>
      <c r="N27" s="609"/>
      <c r="O27" s="369"/>
      <c r="P27" s="369"/>
      <c r="Q27" s="369"/>
      <c r="R27" s="363"/>
      <c r="S27" s="369"/>
      <c r="T27" s="363"/>
      <c r="U27" s="369"/>
      <c r="V27" s="369"/>
      <c r="W27" s="369"/>
      <c r="X27" s="369"/>
      <c r="Y27" s="369"/>
      <c r="Z27" s="369"/>
      <c r="AA27" s="369"/>
      <c r="AB27" s="363" cm="1">
        <f t="array" ref="AB27">$C27*ESUM($E27)</f>
        <v>56</v>
      </c>
      <c r="AC27" s="412"/>
      <c r="AD27" s="412"/>
      <c r="AE27" s="365"/>
      <c r="AF27" s="365"/>
      <c r="AG27" s="365"/>
      <c r="AH27" s="365"/>
      <c r="AI27" s="365"/>
      <c r="AJ27" s="365"/>
      <c r="AK27" s="365"/>
      <c r="AL27" s="365"/>
      <c r="AM27" s="365"/>
      <c r="AN27" s="365"/>
      <c r="AO27" s="365"/>
      <c r="AP27" s="365"/>
      <c r="AQ27" s="365"/>
      <c r="AR27" s="365"/>
      <c r="AS27" s="365"/>
      <c r="AT27" s="365"/>
      <c r="AU27" s="365"/>
      <c r="AV27" s="365"/>
      <c r="AW27" s="365"/>
      <c r="AX27" s="365"/>
      <c r="AY27" s="365"/>
      <c r="AZ27" s="365"/>
      <c r="BA27" s="365"/>
      <c r="BB27" s="365"/>
      <c r="BC27" s="365"/>
      <c r="BD27" s="365"/>
      <c r="BE27" s="365"/>
      <c r="BF27" s="365"/>
      <c r="BG27" s="365"/>
      <c r="BH27" s="365"/>
      <c r="BI27" s="365"/>
      <c r="BJ27" s="365"/>
      <c r="BK27" s="365"/>
      <c r="BL27" s="365"/>
      <c r="BM27" s="365"/>
      <c r="BN27" s="365"/>
      <c r="BO27" s="365"/>
      <c r="BP27" s="365"/>
      <c r="BQ27" s="365"/>
      <c r="BR27" s="365"/>
      <c r="BS27" s="365"/>
      <c r="BT27" s="365"/>
      <c r="BU27" s="365"/>
      <c r="BV27" s="365"/>
      <c r="BW27" s="365"/>
      <c r="BX27" s="365"/>
      <c r="BY27" s="365"/>
      <c r="BZ27" s="365"/>
      <c r="CA27" s="365"/>
      <c r="CB27" s="365"/>
      <c r="CC27" s="365"/>
      <c r="CD27" s="365"/>
      <c r="CE27" s="365"/>
      <c r="CF27" s="365"/>
      <c r="CG27" s="365"/>
      <c r="CH27" s="365"/>
      <c r="CI27" s="365"/>
      <c r="CJ27" s="365"/>
      <c r="CK27" s="365"/>
      <c r="CL27" s="365"/>
      <c r="CM27" s="365"/>
      <c r="CN27" s="365"/>
      <c r="CO27" s="365"/>
      <c r="CP27" s="365"/>
      <c r="CQ27" s="365"/>
      <c r="CR27" s="365"/>
      <c r="CS27" s="365"/>
      <c r="CT27" s="365"/>
      <c r="CU27" s="365"/>
      <c r="CV27" s="365"/>
      <c r="CW27" s="365"/>
      <c r="CX27" s="365"/>
      <c r="CY27" s="365"/>
      <c r="CZ27" s="365"/>
      <c r="DA27" s="365"/>
      <c r="DB27" s="365"/>
      <c r="DC27" s="365"/>
      <c r="DD27" s="365"/>
      <c r="DE27" s="365"/>
      <c r="DF27" s="365"/>
      <c r="DG27" s="365"/>
      <c r="DH27" s="365"/>
      <c r="DI27" s="365"/>
      <c r="DJ27" s="365"/>
      <c r="DK27" s="365"/>
      <c r="DL27" s="365"/>
      <c r="DM27" s="365"/>
      <c r="DN27" s="365"/>
      <c r="DO27" s="365"/>
      <c r="DP27" s="365"/>
      <c r="DQ27" s="365"/>
      <c r="DR27" s="365"/>
      <c r="DS27" s="365"/>
      <c r="DT27" s="365"/>
      <c r="DU27" s="365"/>
      <c r="DV27" s="365"/>
      <c r="DW27" s="365"/>
      <c r="DX27" s="365"/>
      <c r="DY27" s="365"/>
      <c r="DZ27" s="365"/>
      <c r="EA27" s="365"/>
      <c r="EB27" s="365"/>
      <c r="EC27" s="365"/>
      <c r="ED27" s="365"/>
      <c r="EE27" s="365"/>
      <c r="EF27" s="365"/>
      <c r="EG27" s="365"/>
      <c r="EH27" s="365"/>
      <c r="EI27" s="365"/>
      <c r="EJ27" s="365"/>
      <c r="EK27" s="365"/>
      <c r="EL27" s="365"/>
      <c r="EM27" s="365"/>
      <c r="EN27" s="365"/>
      <c r="EO27" s="365"/>
      <c r="EP27" s="365"/>
      <c r="EQ27" s="365"/>
      <c r="ER27" s="365"/>
      <c r="ES27" s="365"/>
      <c r="ET27" s="365"/>
      <c r="EU27" s="365"/>
      <c r="EV27" s="365"/>
      <c r="EW27" s="365"/>
      <c r="EX27" s="365"/>
      <c r="EY27" s="365"/>
      <c r="EZ27" s="365"/>
      <c r="FA27" s="365"/>
      <c r="FB27" s="365"/>
      <c r="FC27" s="365"/>
      <c r="FD27" s="365"/>
      <c r="FE27" s="365"/>
      <c r="FF27" s="365"/>
      <c r="FG27" s="365"/>
      <c r="FH27" s="365"/>
      <c r="FI27" s="365"/>
      <c r="FJ27" s="365"/>
    </row>
    <row r="28" spans="1:166" ht="24.95" customHeight="1">
      <c r="A28" s="849" t="s">
        <v>407</v>
      </c>
      <c r="B28" s="850"/>
      <c r="C28" s="369"/>
      <c r="D28" s="364"/>
      <c r="E28" s="417"/>
      <c r="F28" s="363"/>
      <c r="G28" s="363"/>
      <c r="H28" s="363"/>
      <c r="I28" s="363"/>
      <c r="J28" s="363"/>
      <c r="K28" s="363"/>
      <c r="L28" s="363"/>
      <c r="M28" s="369"/>
      <c r="N28" s="609"/>
      <c r="O28" s="369"/>
      <c r="P28" s="369"/>
      <c r="Q28" s="369"/>
      <c r="R28" s="369"/>
      <c r="S28" s="369"/>
      <c r="T28" s="369"/>
      <c r="U28" s="369"/>
      <c r="V28" s="369"/>
      <c r="W28" s="369"/>
      <c r="X28" s="369"/>
      <c r="Y28" s="369"/>
      <c r="Z28" s="369"/>
      <c r="AA28" s="369"/>
      <c r="AB28" s="369"/>
      <c r="AC28" s="369"/>
      <c r="AD28" s="369"/>
      <c r="AE28" s="365"/>
      <c r="AF28" s="365"/>
      <c r="AG28" s="365"/>
      <c r="AH28" s="365"/>
      <c r="AI28" s="365"/>
      <c r="AJ28" s="365"/>
      <c r="AK28" s="365"/>
      <c r="AL28" s="365"/>
      <c r="AM28" s="365"/>
      <c r="AN28" s="365"/>
      <c r="AO28" s="365"/>
      <c r="AP28" s="365"/>
      <c r="AQ28" s="365"/>
      <c r="AR28" s="365"/>
      <c r="AS28" s="365"/>
      <c r="AT28" s="365"/>
      <c r="AU28" s="365"/>
      <c r="AV28" s="365"/>
      <c r="AW28" s="365"/>
      <c r="AX28" s="365"/>
      <c r="AY28" s="365"/>
      <c r="AZ28" s="365"/>
      <c r="BA28" s="365"/>
      <c r="BB28" s="365"/>
      <c r="BC28" s="365"/>
      <c r="BD28" s="365"/>
      <c r="BE28" s="365"/>
      <c r="BF28" s="365"/>
      <c r="BG28" s="365"/>
      <c r="BH28" s="365"/>
      <c r="BI28" s="365"/>
      <c r="BJ28" s="365"/>
      <c r="BK28" s="365"/>
      <c r="BL28" s="365"/>
      <c r="BM28" s="365"/>
      <c r="BN28" s="365"/>
      <c r="BO28" s="365"/>
      <c r="BP28" s="365"/>
      <c r="BQ28" s="365"/>
      <c r="BR28" s="365"/>
      <c r="BS28" s="365"/>
      <c r="BT28" s="365"/>
      <c r="BU28" s="365"/>
      <c r="BV28" s="365"/>
      <c r="BW28" s="365"/>
      <c r="BX28" s="365"/>
      <c r="BY28" s="365"/>
      <c r="BZ28" s="365"/>
      <c r="CA28" s="365"/>
      <c r="CB28" s="365"/>
      <c r="CC28" s="365"/>
      <c r="CD28" s="365"/>
      <c r="CE28" s="365"/>
      <c r="CF28" s="365"/>
      <c r="CG28" s="365"/>
      <c r="CH28" s="365"/>
      <c r="CI28" s="365"/>
      <c r="CJ28" s="365"/>
      <c r="CK28" s="365"/>
      <c r="CL28" s="365"/>
      <c r="CM28" s="365"/>
      <c r="CN28" s="365"/>
      <c r="CO28" s="365"/>
      <c r="CP28" s="365"/>
      <c r="CQ28" s="365"/>
      <c r="CR28" s="365"/>
      <c r="CS28" s="365"/>
      <c r="CT28" s="365"/>
      <c r="CU28" s="365"/>
      <c r="CV28" s="365"/>
      <c r="CW28" s="365"/>
      <c r="CX28" s="365"/>
      <c r="CY28" s="365"/>
      <c r="CZ28" s="365"/>
      <c r="DA28" s="365"/>
      <c r="DB28" s="365"/>
      <c r="DC28" s="365"/>
      <c r="DD28" s="365"/>
      <c r="DE28" s="365"/>
      <c r="DF28" s="365"/>
      <c r="DG28" s="365"/>
      <c r="DH28" s="365"/>
      <c r="DI28" s="365"/>
      <c r="DJ28" s="365"/>
      <c r="DK28" s="365"/>
      <c r="DL28" s="365"/>
      <c r="DM28" s="365"/>
      <c r="DN28" s="365"/>
      <c r="DO28" s="365"/>
      <c r="DP28" s="365"/>
      <c r="DQ28" s="365"/>
      <c r="DR28" s="365"/>
      <c r="DS28" s="365"/>
      <c r="DT28" s="365"/>
      <c r="DU28" s="365"/>
      <c r="DV28" s="365"/>
      <c r="DW28" s="365"/>
      <c r="DX28" s="365"/>
      <c r="DY28" s="365"/>
      <c r="DZ28" s="365"/>
      <c r="EA28" s="365"/>
      <c r="EB28" s="365"/>
      <c r="EC28" s="365"/>
      <c r="ED28" s="365"/>
      <c r="EE28" s="365"/>
      <c r="EF28" s="365"/>
      <c r="EG28" s="365"/>
      <c r="EH28" s="365"/>
      <c r="EI28" s="365"/>
      <c r="EJ28" s="365"/>
      <c r="EK28" s="365"/>
      <c r="EL28" s="365"/>
      <c r="EM28" s="365"/>
      <c r="EN28" s="365"/>
      <c r="EO28" s="365"/>
      <c r="EP28" s="365"/>
      <c r="EQ28" s="365"/>
      <c r="ER28" s="365"/>
      <c r="ES28" s="365"/>
      <c r="ET28" s="365"/>
      <c r="EU28" s="365"/>
      <c r="EV28" s="365"/>
      <c r="EW28" s="365"/>
      <c r="EX28" s="365"/>
      <c r="EY28" s="365"/>
      <c r="EZ28" s="365"/>
      <c r="FA28" s="365"/>
      <c r="FB28" s="365"/>
      <c r="FC28" s="365"/>
      <c r="FD28" s="365"/>
      <c r="FE28" s="365"/>
      <c r="FF28" s="365"/>
      <c r="FG28" s="365"/>
      <c r="FH28" s="365"/>
      <c r="FI28" s="365"/>
      <c r="FJ28" s="365"/>
    </row>
    <row r="29" spans="1:166" ht="24.95" customHeight="1">
      <c r="A29" s="859" t="s">
        <v>401</v>
      </c>
      <c r="B29" s="42" t="s">
        <v>548</v>
      </c>
      <c r="C29" s="369">
        <v>4</v>
      </c>
      <c r="D29" s="41" t="s">
        <v>393</v>
      </c>
      <c r="E29" s="417" t="s">
        <v>402</v>
      </c>
      <c r="F29" s="363"/>
      <c r="G29" s="363"/>
      <c r="H29" s="369"/>
      <c r="I29" s="363"/>
      <c r="J29" s="363"/>
      <c r="K29" s="363"/>
      <c r="L29" s="369"/>
      <c r="M29" s="363"/>
      <c r="N29" s="604"/>
      <c r="O29" s="363" cm="1">
        <f t="array" ref="O29">$C29*ESUM($E29)</f>
        <v>72</v>
      </c>
      <c r="P29" s="363"/>
      <c r="Q29" s="363"/>
      <c r="R29" s="363"/>
      <c r="S29" s="363"/>
      <c r="T29" s="363"/>
      <c r="U29" s="363"/>
      <c r="V29" s="363"/>
      <c r="W29" s="363"/>
      <c r="X29" s="363"/>
      <c r="Y29" s="363"/>
      <c r="Z29" s="363"/>
      <c r="AA29" s="363"/>
      <c r="AB29" s="363"/>
      <c r="AC29" s="363"/>
      <c r="AD29" s="363"/>
      <c r="AE29" s="365"/>
      <c r="AF29" s="365"/>
      <c r="AG29" s="365"/>
      <c r="AH29" s="365"/>
      <c r="AI29" s="365"/>
      <c r="AJ29" s="365"/>
      <c r="AK29" s="365"/>
      <c r="AL29" s="365"/>
      <c r="AM29" s="365"/>
      <c r="AN29" s="365"/>
      <c r="AO29" s="365"/>
      <c r="AP29" s="365"/>
      <c r="AQ29" s="365"/>
      <c r="AR29" s="365"/>
      <c r="AS29" s="365"/>
      <c r="AT29" s="365"/>
      <c r="AU29" s="365"/>
      <c r="AV29" s="365"/>
      <c r="AW29" s="365"/>
      <c r="AX29" s="365"/>
      <c r="AY29" s="365"/>
      <c r="AZ29" s="365"/>
      <c r="BA29" s="365"/>
      <c r="BB29" s="365"/>
      <c r="BC29" s="365"/>
      <c r="BD29" s="365"/>
      <c r="BE29" s="365"/>
      <c r="BF29" s="365"/>
      <c r="BG29" s="365"/>
      <c r="BH29" s="365"/>
      <c r="BI29" s="365"/>
      <c r="BJ29" s="365"/>
      <c r="BK29" s="365"/>
      <c r="BL29" s="365"/>
      <c r="BM29" s="365"/>
      <c r="BN29" s="365"/>
      <c r="BO29" s="365"/>
      <c r="BP29" s="365"/>
      <c r="BQ29" s="365"/>
      <c r="BR29" s="365"/>
      <c r="BS29" s="365"/>
      <c r="BT29" s="365"/>
      <c r="BU29" s="365"/>
      <c r="BV29" s="365"/>
      <c r="BW29" s="365"/>
      <c r="BX29" s="365"/>
      <c r="BY29" s="365"/>
      <c r="BZ29" s="365"/>
      <c r="CA29" s="365"/>
      <c r="CB29" s="365"/>
      <c r="CC29" s="365"/>
      <c r="CD29" s="365"/>
      <c r="CE29" s="365"/>
      <c r="CF29" s="365"/>
      <c r="CG29" s="365"/>
      <c r="CH29" s="365"/>
      <c r="CI29" s="365"/>
      <c r="CJ29" s="365"/>
      <c r="CK29" s="365"/>
      <c r="CL29" s="365"/>
      <c r="CM29" s="365"/>
      <c r="CN29" s="365"/>
      <c r="CO29" s="365"/>
      <c r="CP29" s="365"/>
      <c r="CQ29" s="365"/>
      <c r="CR29" s="365"/>
      <c r="CS29" s="365"/>
      <c r="CT29" s="365"/>
      <c r="CU29" s="365"/>
      <c r="CV29" s="365"/>
      <c r="CW29" s="365"/>
      <c r="CX29" s="365"/>
      <c r="CY29" s="365"/>
      <c r="CZ29" s="365"/>
      <c r="DA29" s="365"/>
      <c r="DB29" s="365"/>
      <c r="DC29" s="365"/>
      <c r="DD29" s="365"/>
      <c r="DE29" s="365"/>
      <c r="DF29" s="365"/>
      <c r="DG29" s="365"/>
      <c r="DH29" s="365"/>
      <c r="DI29" s="365"/>
      <c r="DJ29" s="365"/>
      <c r="DK29" s="365"/>
      <c r="DL29" s="365"/>
      <c r="DM29" s="365"/>
      <c r="DN29" s="365"/>
      <c r="DO29" s="365"/>
      <c r="DP29" s="365"/>
      <c r="DQ29" s="365"/>
      <c r="DR29" s="365"/>
      <c r="DS29" s="365"/>
      <c r="DT29" s="365"/>
      <c r="DU29" s="365"/>
      <c r="DV29" s="365"/>
      <c r="DW29" s="365"/>
      <c r="DX29" s="365"/>
      <c r="DY29" s="365"/>
      <c r="DZ29" s="365"/>
      <c r="EA29" s="365"/>
      <c r="EB29" s="365"/>
      <c r="EC29" s="365"/>
      <c r="ED29" s="365"/>
      <c r="EE29" s="365"/>
      <c r="EF29" s="365"/>
      <c r="EG29" s="365"/>
      <c r="EH29" s="365"/>
      <c r="EI29" s="365"/>
      <c r="EJ29" s="365"/>
      <c r="EK29" s="365"/>
      <c r="EL29" s="365"/>
      <c r="EM29" s="365"/>
      <c r="EN29" s="365"/>
      <c r="EO29" s="365"/>
      <c r="EP29" s="365"/>
      <c r="EQ29" s="365"/>
      <c r="ER29" s="365"/>
      <c r="ES29" s="365"/>
      <c r="ET29" s="365"/>
      <c r="EU29" s="365"/>
      <c r="EV29" s="365"/>
      <c r="EW29" s="365"/>
      <c r="EX29" s="365"/>
      <c r="EY29" s="365"/>
      <c r="EZ29" s="365"/>
      <c r="FA29" s="365"/>
      <c r="FB29" s="365"/>
      <c r="FC29" s="365"/>
      <c r="FD29" s="365"/>
      <c r="FE29" s="365"/>
      <c r="FF29" s="365"/>
      <c r="FG29" s="365"/>
      <c r="FH29" s="365"/>
      <c r="FI29" s="365"/>
      <c r="FJ29" s="365"/>
    </row>
    <row r="30" spans="1:166" ht="24.95" customHeight="1">
      <c r="A30" s="860"/>
      <c r="B30" s="42" t="s">
        <v>405</v>
      </c>
      <c r="C30" s="369">
        <v>1</v>
      </c>
      <c r="D30" s="41"/>
      <c r="E30" s="417" t="str">
        <f>E29</f>
        <v>3+12+3</v>
      </c>
      <c r="F30" s="363"/>
      <c r="G30" s="363"/>
      <c r="H30" s="369"/>
      <c r="I30" s="369"/>
      <c r="J30" s="363"/>
      <c r="K30" s="363"/>
      <c r="L30" s="369"/>
      <c r="M30" s="363"/>
      <c r="N30" s="604"/>
      <c r="O30" s="363"/>
      <c r="P30" s="363" cm="1">
        <f t="array" ref="P30">$C30*ESUM($E30)</f>
        <v>18</v>
      </c>
      <c r="R30" s="363"/>
      <c r="S30" s="363"/>
      <c r="T30" s="363"/>
      <c r="U30" s="363"/>
      <c r="V30" s="363"/>
      <c r="W30" s="363"/>
      <c r="X30" s="363"/>
      <c r="Y30" s="363"/>
      <c r="Z30" s="363"/>
      <c r="AA30" s="363"/>
      <c r="AB30" s="363"/>
      <c r="AC30" s="363"/>
      <c r="AD30" s="363"/>
      <c r="AE30" s="365"/>
      <c r="AF30" s="365"/>
      <c r="AG30" s="365"/>
      <c r="AH30" s="365"/>
      <c r="AI30" s="365"/>
      <c r="AJ30" s="365"/>
      <c r="AK30" s="365"/>
      <c r="AL30" s="365"/>
      <c r="AM30" s="365"/>
      <c r="AN30" s="365"/>
      <c r="AO30" s="365"/>
      <c r="AP30" s="365"/>
      <c r="AQ30" s="365"/>
      <c r="AR30" s="365"/>
      <c r="AS30" s="365"/>
      <c r="AT30" s="365"/>
      <c r="AU30" s="365"/>
      <c r="AV30" s="365"/>
      <c r="AW30" s="365"/>
      <c r="AX30" s="365"/>
      <c r="AY30" s="365"/>
      <c r="AZ30" s="365"/>
      <c r="BA30" s="365"/>
      <c r="BB30" s="365"/>
      <c r="BC30" s="365"/>
      <c r="BD30" s="365"/>
      <c r="BE30" s="365"/>
      <c r="BF30" s="365"/>
      <c r="BG30" s="365"/>
      <c r="BH30" s="365"/>
      <c r="BI30" s="365"/>
      <c r="BJ30" s="365"/>
      <c r="BK30" s="365"/>
      <c r="BL30" s="365"/>
      <c r="BM30" s="365"/>
      <c r="BN30" s="365"/>
      <c r="BO30" s="365"/>
      <c r="BP30" s="365"/>
      <c r="BQ30" s="365"/>
      <c r="BR30" s="365"/>
      <c r="BS30" s="365"/>
      <c r="BT30" s="365"/>
      <c r="BU30" s="365"/>
      <c r="BV30" s="365"/>
      <c r="BW30" s="365"/>
      <c r="BX30" s="365"/>
      <c r="BY30" s="365"/>
      <c r="BZ30" s="365"/>
      <c r="CA30" s="365"/>
      <c r="CB30" s="365"/>
      <c r="CC30" s="365"/>
      <c r="CD30" s="365"/>
      <c r="CE30" s="365"/>
      <c r="CF30" s="365"/>
      <c r="CG30" s="365"/>
      <c r="CH30" s="365"/>
      <c r="CI30" s="365"/>
      <c r="CJ30" s="365"/>
      <c r="CK30" s="365"/>
      <c r="CL30" s="365"/>
      <c r="CM30" s="365"/>
      <c r="CN30" s="365"/>
      <c r="CO30" s="365"/>
      <c r="CP30" s="365"/>
      <c r="CQ30" s="365"/>
      <c r="CR30" s="365"/>
      <c r="CS30" s="365"/>
      <c r="CT30" s="365"/>
      <c r="CU30" s="365"/>
      <c r="CV30" s="365"/>
      <c r="CW30" s="365"/>
      <c r="CX30" s="365"/>
      <c r="CY30" s="365"/>
      <c r="CZ30" s="365"/>
      <c r="DA30" s="365"/>
      <c r="DB30" s="365"/>
      <c r="DC30" s="365"/>
      <c r="DD30" s="365"/>
      <c r="DE30" s="365"/>
      <c r="DF30" s="365"/>
      <c r="DG30" s="365"/>
      <c r="DH30" s="365"/>
      <c r="DI30" s="365"/>
      <c r="DJ30" s="365"/>
      <c r="DK30" s="365"/>
      <c r="DL30" s="365"/>
      <c r="DM30" s="365"/>
      <c r="DN30" s="365"/>
      <c r="DO30" s="365"/>
      <c r="DP30" s="365"/>
      <c r="DQ30" s="365"/>
      <c r="DR30" s="365"/>
      <c r="DS30" s="365"/>
      <c r="DT30" s="365"/>
      <c r="DU30" s="365"/>
      <c r="DV30" s="365"/>
      <c r="DW30" s="365"/>
      <c r="DX30" s="365"/>
      <c r="DY30" s="365"/>
      <c r="DZ30" s="365"/>
      <c r="EA30" s="365"/>
      <c r="EB30" s="365"/>
      <c r="EC30" s="365"/>
      <c r="ED30" s="365"/>
      <c r="EE30" s="365"/>
      <c r="EF30" s="365"/>
      <c r="EG30" s="365"/>
      <c r="EH30" s="365"/>
      <c r="EI30" s="365"/>
      <c r="EJ30" s="365"/>
      <c r="EK30" s="365"/>
      <c r="EL30" s="365"/>
      <c r="EM30" s="365"/>
      <c r="EN30" s="365"/>
      <c r="EO30" s="365"/>
      <c r="EP30" s="365"/>
      <c r="EQ30" s="365"/>
      <c r="ER30" s="365"/>
      <c r="ES30" s="365"/>
      <c r="ET30" s="365"/>
      <c r="EU30" s="365"/>
      <c r="EV30" s="365"/>
      <c r="EW30" s="365"/>
      <c r="EX30" s="365"/>
      <c r="EY30" s="365"/>
      <c r="EZ30" s="365"/>
      <c r="FA30" s="365"/>
      <c r="FB30" s="365"/>
      <c r="FC30" s="365"/>
      <c r="FD30" s="365"/>
      <c r="FE30" s="365"/>
      <c r="FF30" s="365"/>
      <c r="FG30" s="365"/>
      <c r="FH30" s="365"/>
      <c r="FI30" s="365"/>
      <c r="FJ30" s="365"/>
    </row>
    <row r="31" spans="1:166" ht="24.95" customHeight="1">
      <c r="A31" s="859" t="s">
        <v>403</v>
      </c>
      <c r="B31" s="42" t="s">
        <v>548</v>
      </c>
      <c r="C31" s="369">
        <v>4</v>
      </c>
      <c r="D31" s="41" t="s">
        <v>393</v>
      </c>
      <c r="E31" s="417" t="s">
        <v>402</v>
      </c>
      <c r="F31" s="363"/>
      <c r="G31" s="363"/>
      <c r="H31" s="369"/>
      <c r="I31" s="363"/>
      <c r="J31" s="363"/>
      <c r="K31" s="363"/>
      <c r="L31" s="369"/>
      <c r="M31" s="363"/>
      <c r="N31" s="604"/>
      <c r="O31" s="363" cm="1">
        <f t="array" ref="O31">$C31*ESUM($E31)</f>
        <v>72</v>
      </c>
      <c r="P31" s="363"/>
      <c r="Q31" s="363"/>
      <c r="R31" s="363"/>
      <c r="S31" s="363"/>
      <c r="T31" s="363"/>
      <c r="U31" s="363"/>
      <c r="V31" s="363"/>
      <c r="W31" s="363"/>
      <c r="X31" s="363"/>
      <c r="Y31" s="363"/>
      <c r="Z31" s="363"/>
      <c r="AA31" s="363"/>
      <c r="AB31" s="363"/>
      <c r="AC31" s="363"/>
      <c r="AD31" s="363"/>
      <c r="AE31" s="365"/>
      <c r="AF31" s="365"/>
      <c r="AG31" s="365"/>
      <c r="AH31" s="365"/>
      <c r="AI31" s="365"/>
      <c r="AJ31" s="365"/>
      <c r="AK31" s="365"/>
      <c r="AL31" s="365"/>
      <c r="AM31" s="365"/>
      <c r="AN31" s="365"/>
      <c r="AO31" s="365"/>
      <c r="AP31" s="365"/>
      <c r="AQ31" s="365"/>
      <c r="AR31" s="365"/>
      <c r="AS31" s="365"/>
      <c r="AT31" s="365"/>
      <c r="AU31" s="365"/>
      <c r="AV31" s="365"/>
      <c r="AW31" s="365"/>
      <c r="AX31" s="365"/>
      <c r="AY31" s="365"/>
      <c r="AZ31" s="365"/>
      <c r="BA31" s="365"/>
      <c r="BB31" s="365"/>
      <c r="BC31" s="365"/>
      <c r="BD31" s="365"/>
      <c r="BE31" s="365"/>
      <c r="BF31" s="365"/>
      <c r="BG31" s="365"/>
      <c r="BH31" s="365"/>
      <c r="BI31" s="365"/>
      <c r="BJ31" s="365"/>
      <c r="BK31" s="365"/>
      <c r="BL31" s="365"/>
      <c r="BM31" s="365"/>
      <c r="BN31" s="365"/>
      <c r="BO31" s="365"/>
      <c r="BP31" s="365"/>
      <c r="BQ31" s="365"/>
      <c r="BR31" s="365"/>
      <c r="BS31" s="365"/>
      <c r="BT31" s="365"/>
      <c r="BU31" s="365"/>
      <c r="BV31" s="365"/>
      <c r="BW31" s="365"/>
      <c r="BX31" s="365"/>
      <c r="BY31" s="365"/>
      <c r="BZ31" s="365"/>
      <c r="CA31" s="365"/>
      <c r="CB31" s="365"/>
      <c r="CC31" s="365"/>
      <c r="CD31" s="365"/>
      <c r="CE31" s="365"/>
      <c r="CF31" s="365"/>
      <c r="CG31" s="365"/>
      <c r="CH31" s="365"/>
      <c r="CI31" s="365"/>
      <c r="CJ31" s="365"/>
      <c r="CK31" s="365"/>
      <c r="CL31" s="365"/>
      <c r="CM31" s="365"/>
      <c r="CN31" s="365"/>
      <c r="CO31" s="365"/>
      <c r="CP31" s="365"/>
      <c r="CQ31" s="365"/>
      <c r="CR31" s="365"/>
      <c r="CS31" s="365"/>
      <c r="CT31" s="365"/>
      <c r="CU31" s="365"/>
      <c r="CV31" s="365"/>
      <c r="CW31" s="365"/>
      <c r="CX31" s="365"/>
      <c r="CY31" s="365"/>
      <c r="CZ31" s="365"/>
      <c r="DA31" s="365"/>
      <c r="DB31" s="365"/>
      <c r="DC31" s="365"/>
      <c r="DD31" s="365"/>
      <c r="DE31" s="365"/>
      <c r="DF31" s="365"/>
      <c r="DG31" s="365"/>
      <c r="DH31" s="365"/>
      <c r="DI31" s="365"/>
      <c r="DJ31" s="365"/>
      <c r="DK31" s="365"/>
      <c r="DL31" s="365"/>
      <c r="DM31" s="365"/>
      <c r="DN31" s="365"/>
      <c r="DO31" s="365"/>
      <c r="DP31" s="365"/>
      <c r="DQ31" s="365"/>
      <c r="DR31" s="365"/>
      <c r="DS31" s="365"/>
      <c r="DT31" s="365"/>
      <c r="DU31" s="365"/>
      <c r="DV31" s="365"/>
      <c r="DW31" s="365"/>
      <c r="DX31" s="365"/>
      <c r="DY31" s="365"/>
      <c r="DZ31" s="365"/>
      <c r="EA31" s="365"/>
      <c r="EB31" s="365"/>
      <c r="EC31" s="365"/>
      <c r="ED31" s="365"/>
      <c r="EE31" s="365"/>
      <c r="EF31" s="365"/>
      <c r="EG31" s="365"/>
      <c r="EH31" s="365"/>
      <c r="EI31" s="365"/>
      <c r="EJ31" s="365"/>
      <c r="EK31" s="365"/>
      <c r="EL31" s="365"/>
      <c r="EM31" s="365"/>
      <c r="EN31" s="365"/>
      <c r="EO31" s="365"/>
      <c r="EP31" s="365"/>
      <c r="EQ31" s="365"/>
      <c r="ER31" s="365"/>
      <c r="ES31" s="365"/>
      <c r="ET31" s="365"/>
      <c r="EU31" s="365"/>
      <c r="EV31" s="365"/>
      <c r="EW31" s="365"/>
      <c r="EX31" s="365"/>
      <c r="EY31" s="365"/>
      <c r="EZ31" s="365"/>
      <c r="FA31" s="365"/>
      <c r="FB31" s="365"/>
      <c r="FC31" s="365"/>
      <c r="FD31" s="365"/>
      <c r="FE31" s="365"/>
      <c r="FF31" s="365"/>
      <c r="FG31" s="365"/>
      <c r="FH31" s="365"/>
      <c r="FI31" s="365"/>
      <c r="FJ31" s="365"/>
    </row>
    <row r="32" spans="1:166" ht="24.95" customHeight="1">
      <c r="A32" s="860"/>
      <c r="B32" s="42" t="s">
        <v>405</v>
      </c>
      <c r="C32" s="369">
        <v>1</v>
      </c>
      <c r="D32" s="41"/>
      <c r="E32" s="417" t="str">
        <f>E31</f>
        <v>3+12+3</v>
      </c>
      <c r="F32" s="363"/>
      <c r="G32" s="363"/>
      <c r="H32" s="369"/>
      <c r="I32" s="369"/>
      <c r="J32" s="363"/>
      <c r="K32" s="363"/>
      <c r="L32" s="369"/>
      <c r="M32" s="363"/>
      <c r="N32" s="604"/>
      <c r="O32" s="363"/>
      <c r="P32" s="363" cm="1">
        <f t="array" ref="P32">$C32*ESUM($E32)</f>
        <v>18</v>
      </c>
      <c r="Q32" s="363"/>
      <c r="R32" s="363"/>
      <c r="S32" s="363"/>
      <c r="T32" s="363"/>
      <c r="U32" s="363"/>
      <c r="V32" s="363"/>
      <c r="W32" s="363"/>
      <c r="X32" s="363"/>
      <c r="Y32" s="363"/>
      <c r="Z32" s="363"/>
      <c r="AA32" s="363"/>
      <c r="AB32" s="363"/>
      <c r="AC32" s="363"/>
      <c r="AD32" s="363"/>
      <c r="AE32" s="365"/>
      <c r="AF32" s="365"/>
      <c r="AG32" s="365"/>
      <c r="AH32" s="365"/>
      <c r="AI32" s="365"/>
      <c r="AJ32" s="365"/>
      <c r="AK32" s="365"/>
      <c r="AL32" s="365"/>
      <c r="AM32" s="365"/>
      <c r="AN32" s="365"/>
      <c r="AO32" s="365"/>
      <c r="AP32" s="365"/>
      <c r="AQ32" s="365"/>
      <c r="AR32" s="365"/>
      <c r="AS32" s="365"/>
      <c r="AT32" s="365"/>
      <c r="AU32" s="365"/>
      <c r="AV32" s="365"/>
      <c r="AW32" s="365"/>
      <c r="AX32" s="365"/>
      <c r="AY32" s="365"/>
      <c r="AZ32" s="365"/>
      <c r="BA32" s="365"/>
      <c r="BB32" s="365"/>
      <c r="BC32" s="365"/>
      <c r="BD32" s="365"/>
      <c r="BE32" s="365"/>
      <c r="BF32" s="365"/>
      <c r="BG32" s="365"/>
      <c r="BH32" s="365"/>
      <c r="BI32" s="365"/>
      <c r="BJ32" s="365"/>
      <c r="BK32" s="365"/>
      <c r="BL32" s="365"/>
      <c r="BM32" s="365"/>
      <c r="BN32" s="365"/>
      <c r="BO32" s="365"/>
      <c r="BP32" s="365"/>
      <c r="BQ32" s="365"/>
      <c r="BR32" s="365"/>
      <c r="BS32" s="365"/>
      <c r="BT32" s="365"/>
      <c r="BU32" s="365"/>
      <c r="BV32" s="365"/>
      <c r="BW32" s="365"/>
      <c r="BX32" s="365"/>
      <c r="BY32" s="365"/>
      <c r="BZ32" s="365"/>
      <c r="CA32" s="365"/>
      <c r="CB32" s="365"/>
      <c r="CC32" s="365"/>
      <c r="CD32" s="365"/>
      <c r="CE32" s="365"/>
      <c r="CF32" s="365"/>
      <c r="CG32" s="365"/>
      <c r="CH32" s="365"/>
      <c r="CI32" s="365"/>
      <c r="CJ32" s="365"/>
      <c r="CK32" s="365"/>
      <c r="CL32" s="365"/>
      <c r="CM32" s="365"/>
      <c r="CN32" s="365"/>
      <c r="CO32" s="365"/>
      <c r="CP32" s="365"/>
      <c r="CQ32" s="365"/>
      <c r="CR32" s="365"/>
      <c r="CS32" s="365"/>
      <c r="CT32" s="365"/>
      <c r="CU32" s="365"/>
      <c r="CV32" s="365"/>
      <c r="CW32" s="365"/>
      <c r="CX32" s="365"/>
      <c r="CY32" s="365"/>
      <c r="CZ32" s="365"/>
      <c r="DA32" s="365"/>
      <c r="DB32" s="365"/>
      <c r="DC32" s="365"/>
      <c r="DD32" s="365"/>
      <c r="DE32" s="365"/>
      <c r="DF32" s="365"/>
      <c r="DG32" s="365"/>
      <c r="DH32" s="365"/>
      <c r="DI32" s="365"/>
      <c r="DJ32" s="365"/>
      <c r="DK32" s="365"/>
      <c r="DL32" s="365"/>
      <c r="DM32" s="365"/>
      <c r="DN32" s="365"/>
      <c r="DO32" s="365"/>
      <c r="DP32" s="365"/>
      <c r="DQ32" s="365"/>
      <c r="DR32" s="365"/>
      <c r="DS32" s="365"/>
      <c r="DT32" s="365"/>
      <c r="DU32" s="365"/>
      <c r="DV32" s="365"/>
      <c r="DW32" s="365"/>
      <c r="DX32" s="365"/>
      <c r="DY32" s="365"/>
      <c r="DZ32" s="365"/>
      <c r="EA32" s="365"/>
      <c r="EB32" s="365"/>
      <c r="EC32" s="365"/>
      <c r="ED32" s="365"/>
      <c r="EE32" s="365"/>
      <c r="EF32" s="365"/>
      <c r="EG32" s="365"/>
      <c r="EH32" s="365"/>
      <c r="EI32" s="365"/>
      <c r="EJ32" s="365"/>
      <c r="EK32" s="365"/>
      <c r="EL32" s="365"/>
      <c r="EM32" s="365"/>
      <c r="EN32" s="365"/>
      <c r="EO32" s="365"/>
      <c r="EP32" s="365"/>
      <c r="EQ32" s="365"/>
      <c r="ER32" s="365"/>
      <c r="ES32" s="365"/>
      <c r="ET32" s="365"/>
      <c r="EU32" s="365"/>
      <c r="EV32" s="365"/>
      <c r="EW32" s="365"/>
      <c r="EX32" s="365"/>
      <c r="EY32" s="365"/>
      <c r="EZ32" s="365"/>
      <c r="FA32" s="365"/>
      <c r="FB32" s="365"/>
      <c r="FC32" s="365"/>
      <c r="FD32" s="365"/>
      <c r="FE32" s="365"/>
      <c r="FF32" s="365"/>
      <c r="FG32" s="365"/>
      <c r="FH32" s="365"/>
      <c r="FI32" s="365"/>
      <c r="FJ32" s="365"/>
    </row>
    <row r="33" spans="1:166" ht="24.95" customHeight="1">
      <c r="A33" s="819" t="s">
        <v>213</v>
      </c>
      <c r="B33" s="821"/>
      <c r="C33" s="372" t="s">
        <v>345</v>
      </c>
      <c r="D33" s="373"/>
      <c r="E33" s="374"/>
      <c r="F33" s="369"/>
      <c r="G33" s="369"/>
      <c r="H33" s="369"/>
      <c r="I33" s="369"/>
      <c r="J33" s="369"/>
      <c r="K33" s="369"/>
      <c r="L33" s="369"/>
      <c r="M33" s="369"/>
      <c r="N33" s="609"/>
      <c r="O33" s="369"/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69"/>
      <c r="AA33" s="369"/>
      <c r="AB33" s="369"/>
      <c r="AC33" s="369"/>
      <c r="AD33" s="369"/>
      <c r="AE33" s="365"/>
      <c r="AF33" s="365"/>
      <c r="AG33" s="365"/>
      <c r="AH33" s="365"/>
      <c r="AI33" s="365"/>
      <c r="AJ33" s="365"/>
      <c r="AK33" s="365"/>
      <c r="AL33" s="365"/>
      <c r="AM33" s="365"/>
      <c r="AN33" s="365"/>
      <c r="AO33" s="365"/>
      <c r="AP33" s="365"/>
      <c r="AQ33" s="365"/>
      <c r="AR33" s="365"/>
      <c r="AS33" s="365"/>
      <c r="AT33" s="365"/>
      <c r="AU33" s="365"/>
      <c r="AV33" s="365"/>
      <c r="AW33" s="365"/>
      <c r="AX33" s="365"/>
      <c r="AY33" s="365"/>
      <c r="AZ33" s="365"/>
      <c r="BA33" s="365"/>
      <c r="BB33" s="365"/>
      <c r="BC33" s="365"/>
      <c r="BD33" s="365"/>
      <c r="BE33" s="365"/>
      <c r="BF33" s="365"/>
      <c r="BG33" s="365"/>
      <c r="BH33" s="365"/>
      <c r="BI33" s="365"/>
      <c r="BJ33" s="365"/>
      <c r="BK33" s="365"/>
      <c r="BL33" s="365"/>
      <c r="BM33" s="365"/>
      <c r="BN33" s="365"/>
      <c r="BO33" s="365"/>
      <c r="BP33" s="365"/>
      <c r="BQ33" s="365"/>
      <c r="BR33" s="365"/>
      <c r="BS33" s="365"/>
      <c r="BT33" s="365"/>
      <c r="BU33" s="365"/>
      <c r="BV33" s="365"/>
      <c r="BW33" s="365"/>
      <c r="BX33" s="365"/>
      <c r="BY33" s="365"/>
      <c r="BZ33" s="365"/>
      <c r="CA33" s="365"/>
      <c r="CB33" s="365"/>
      <c r="CC33" s="365"/>
      <c r="CD33" s="365"/>
      <c r="CE33" s="365"/>
      <c r="CF33" s="365"/>
      <c r="CG33" s="365"/>
      <c r="CH33" s="365"/>
      <c r="CI33" s="365"/>
      <c r="CJ33" s="365"/>
      <c r="CK33" s="365"/>
      <c r="CL33" s="365"/>
      <c r="CM33" s="365"/>
      <c r="CN33" s="365"/>
      <c r="CO33" s="365"/>
      <c r="CP33" s="365"/>
      <c r="CQ33" s="365"/>
      <c r="CR33" s="365"/>
      <c r="CS33" s="365"/>
      <c r="CT33" s="365"/>
      <c r="CU33" s="365"/>
      <c r="CV33" s="365"/>
      <c r="CW33" s="365"/>
      <c r="CX33" s="365"/>
      <c r="CY33" s="365"/>
      <c r="CZ33" s="365"/>
      <c r="DA33" s="365"/>
      <c r="DB33" s="365"/>
      <c r="DC33" s="365"/>
      <c r="DD33" s="365"/>
      <c r="DE33" s="365"/>
      <c r="DF33" s="365"/>
      <c r="DG33" s="365"/>
      <c r="DH33" s="365"/>
      <c r="DI33" s="365"/>
      <c r="DJ33" s="365"/>
      <c r="DK33" s="365"/>
      <c r="DL33" s="365"/>
      <c r="DM33" s="365"/>
      <c r="DN33" s="365"/>
      <c r="DO33" s="365"/>
      <c r="DP33" s="365"/>
      <c r="DQ33" s="365"/>
      <c r="DR33" s="365"/>
      <c r="DS33" s="365"/>
      <c r="DT33" s="365"/>
      <c r="DU33" s="365"/>
      <c r="DV33" s="365"/>
      <c r="DW33" s="365"/>
      <c r="DX33" s="365"/>
      <c r="DY33" s="365"/>
      <c r="DZ33" s="365"/>
      <c r="EA33" s="365"/>
      <c r="EB33" s="365"/>
      <c r="EC33" s="365"/>
      <c r="ED33" s="365"/>
      <c r="EE33" s="365"/>
      <c r="EF33" s="365"/>
      <c r="EG33" s="365"/>
      <c r="EH33" s="365"/>
      <c r="EI33" s="365"/>
      <c r="EJ33" s="365"/>
      <c r="EK33" s="365"/>
      <c r="EL33" s="365"/>
      <c r="EM33" s="365"/>
      <c r="EN33" s="365"/>
      <c r="EO33" s="365"/>
      <c r="EP33" s="365"/>
      <c r="EQ33" s="365"/>
      <c r="ER33" s="365"/>
      <c r="ES33" s="365"/>
      <c r="ET33" s="365"/>
      <c r="EU33" s="365"/>
      <c r="EV33" s="365"/>
      <c r="EW33" s="365"/>
      <c r="EX33" s="365"/>
      <c r="EY33" s="365"/>
      <c r="EZ33" s="365"/>
      <c r="FA33" s="365"/>
      <c r="FB33" s="365"/>
      <c r="FC33" s="365"/>
      <c r="FD33" s="365"/>
      <c r="FE33" s="365"/>
      <c r="FF33" s="365"/>
      <c r="FG33" s="365"/>
      <c r="FH33" s="365"/>
      <c r="FI33" s="365"/>
      <c r="FJ33" s="365"/>
    </row>
    <row r="34" spans="1:166" ht="24.95" customHeight="1">
      <c r="A34" s="466"/>
      <c r="B34" s="289" t="s">
        <v>346</v>
      </c>
      <c r="C34" s="369">
        <v>4</v>
      </c>
      <c r="D34" s="290"/>
      <c r="E34" s="369">
        <v>8</v>
      </c>
      <c r="F34" s="369"/>
      <c r="G34" s="369"/>
      <c r="H34" s="369"/>
      <c r="I34" s="369"/>
      <c r="J34" s="369"/>
      <c r="K34" s="369"/>
      <c r="L34" s="369"/>
      <c r="M34" s="369"/>
      <c r="N34" s="609"/>
      <c r="O34" s="369"/>
      <c r="P34" s="369"/>
      <c r="Q34" s="369"/>
      <c r="R34" s="369"/>
      <c r="S34" s="369"/>
      <c r="T34" s="369"/>
      <c r="U34" s="369"/>
      <c r="V34" s="369"/>
      <c r="W34" s="369"/>
      <c r="X34" s="369"/>
      <c r="Y34" s="369"/>
      <c r="Z34" s="363" cm="1">
        <f t="array" ref="Z34">$C34*ESUM($E34)</f>
        <v>32</v>
      </c>
      <c r="AA34" s="369"/>
      <c r="AB34" s="369"/>
      <c r="AC34" s="369"/>
      <c r="AD34" s="369"/>
      <c r="AE34" s="365"/>
      <c r="AF34" s="365"/>
      <c r="AG34" s="365"/>
      <c r="AH34" s="365"/>
      <c r="AI34" s="365"/>
      <c r="AJ34" s="365"/>
      <c r="AK34" s="365"/>
      <c r="AL34" s="365"/>
      <c r="AM34" s="365"/>
      <c r="AN34" s="365"/>
      <c r="AO34" s="365"/>
      <c r="AP34" s="365"/>
      <c r="AQ34" s="365"/>
      <c r="AR34" s="365"/>
      <c r="AS34" s="365"/>
      <c r="AT34" s="365"/>
      <c r="AU34" s="365"/>
      <c r="AV34" s="365"/>
      <c r="AW34" s="365"/>
      <c r="AX34" s="365"/>
      <c r="AY34" s="365"/>
      <c r="AZ34" s="365"/>
      <c r="BA34" s="365"/>
      <c r="BB34" s="365"/>
      <c r="BC34" s="365"/>
      <c r="BD34" s="365"/>
      <c r="BE34" s="365"/>
      <c r="BF34" s="365"/>
      <c r="BG34" s="365"/>
      <c r="BH34" s="365"/>
      <c r="BI34" s="365"/>
      <c r="BJ34" s="365"/>
      <c r="BK34" s="365"/>
      <c r="BL34" s="365"/>
      <c r="BM34" s="365"/>
      <c r="BN34" s="365"/>
      <c r="BO34" s="365"/>
      <c r="BP34" s="365"/>
      <c r="BQ34" s="365"/>
      <c r="BR34" s="365"/>
      <c r="BS34" s="365"/>
      <c r="BT34" s="365"/>
      <c r="BU34" s="365"/>
      <c r="BV34" s="365"/>
      <c r="BW34" s="365"/>
      <c r="BX34" s="365"/>
      <c r="BY34" s="365"/>
      <c r="BZ34" s="365"/>
      <c r="CA34" s="365"/>
      <c r="CB34" s="365"/>
      <c r="CC34" s="365"/>
      <c r="CD34" s="365"/>
      <c r="CE34" s="365"/>
      <c r="CF34" s="365"/>
      <c r="CG34" s="365"/>
      <c r="CH34" s="365"/>
      <c r="CI34" s="365"/>
      <c r="CJ34" s="365"/>
      <c r="CK34" s="365"/>
      <c r="CL34" s="365"/>
      <c r="CM34" s="365"/>
      <c r="CN34" s="365"/>
      <c r="CO34" s="365"/>
      <c r="CP34" s="365"/>
      <c r="CQ34" s="365"/>
      <c r="CR34" s="365"/>
      <c r="CS34" s="365"/>
      <c r="CT34" s="365"/>
      <c r="CU34" s="365"/>
      <c r="CV34" s="365"/>
      <c r="CW34" s="365"/>
      <c r="CX34" s="365"/>
      <c r="CY34" s="365"/>
      <c r="CZ34" s="365"/>
      <c r="DA34" s="365"/>
      <c r="DB34" s="365"/>
      <c r="DC34" s="365"/>
      <c r="DD34" s="365"/>
      <c r="DE34" s="365"/>
      <c r="DF34" s="365"/>
      <c r="DG34" s="365"/>
      <c r="DH34" s="365"/>
      <c r="DI34" s="365"/>
      <c r="DJ34" s="365"/>
      <c r="DK34" s="365"/>
      <c r="DL34" s="365"/>
      <c r="DM34" s="365"/>
      <c r="DN34" s="365"/>
      <c r="DO34" s="365"/>
      <c r="DP34" s="365"/>
      <c r="DQ34" s="365"/>
      <c r="DR34" s="365"/>
      <c r="DS34" s="365"/>
      <c r="DT34" s="365"/>
      <c r="DU34" s="365"/>
      <c r="DV34" s="365"/>
      <c r="DW34" s="365"/>
      <c r="DX34" s="365"/>
      <c r="DY34" s="365"/>
      <c r="DZ34" s="365"/>
      <c r="EA34" s="365"/>
      <c r="EB34" s="365"/>
      <c r="EC34" s="365"/>
      <c r="ED34" s="365"/>
      <c r="EE34" s="365"/>
      <c r="EF34" s="365"/>
      <c r="EG34" s="365"/>
      <c r="EH34" s="365"/>
      <c r="EI34" s="365"/>
      <c r="EJ34" s="365"/>
      <c r="EK34" s="365"/>
      <c r="EL34" s="365"/>
      <c r="EM34" s="365"/>
      <c r="EN34" s="365"/>
      <c r="EO34" s="365"/>
      <c r="EP34" s="365"/>
      <c r="EQ34" s="365"/>
      <c r="ER34" s="365"/>
      <c r="ES34" s="365"/>
      <c r="ET34" s="365"/>
      <c r="EU34" s="365"/>
      <c r="EV34" s="365"/>
      <c r="EW34" s="365"/>
      <c r="EX34" s="365"/>
      <c r="EY34" s="365"/>
      <c r="EZ34" s="365"/>
      <c r="FA34" s="365"/>
      <c r="FB34" s="365"/>
      <c r="FC34" s="365"/>
      <c r="FD34" s="365"/>
      <c r="FE34" s="365"/>
      <c r="FF34" s="365"/>
      <c r="FG34" s="365"/>
      <c r="FH34" s="365"/>
      <c r="FI34" s="365"/>
      <c r="FJ34" s="365"/>
    </row>
    <row r="35" spans="1:166" ht="24.95" customHeight="1">
      <c r="A35" s="466"/>
      <c r="B35" s="289" t="s">
        <v>347</v>
      </c>
      <c r="C35" s="369">
        <v>4</v>
      </c>
      <c r="D35" s="290"/>
      <c r="E35" s="369">
        <v>8</v>
      </c>
      <c r="F35" s="369"/>
      <c r="G35" s="369"/>
      <c r="H35" s="369"/>
      <c r="I35" s="369"/>
      <c r="J35" s="369"/>
      <c r="K35" s="369"/>
      <c r="L35" s="369"/>
      <c r="M35" s="369"/>
      <c r="N35" s="609"/>
      <c r="O35" s="369"/>
      <c r="P35" s="369"/>
      <c r="Q35" s="369"/>
      <c r="R35" s="369"/>
      <c r="S35" s="369"/>
      <c r="T35" s="369"/>
      <c r="U35" s="369"/>
      <c r="V35" s="369"/>
      <c r="W35" s="369"/>
      <c r="X35" s="363" cm="1">
        <f t="array" ref="X35">$C35*ESUM($E35)</f>
        <v>32</v>
      </c>
      <c r="Y35" s="369"/>
      <c r="Z35" s="369"/>
      <c r="AA35" s="369"/>
      <c r="AB35" s="369"/>
      <c r="AC35" s="369"/>
      <c r="AD35" s="369"/>
      <c r="AE35" s="365"/>
      <c r="AF35" s="365"/>
      <c r="AG35" s="365"/>
      <c r="AH35" s="365"/>
      <c r="AI35" s="365"/>
      <c r="AJ35" s="365"/>
      <c r="AK35" s="365"/>
      <c r="AL35" s="365"/>
      <c r="AM35" s="365"/>
      <c r="AN35" s="365"/>
      <c r="AO35" s="365"/>
      <c r="AP35" s="365"/>
      <c r="AQ35" s="365"/>
      <c r="AR35" s="365"/>
      <c r="AS35" s="365"/>
      <c r="AT35" s="365"/>
      <c r="AU35" s="365"/>
      <c r="AV35" s="365"/>
      <c r="AW35" s="365"/>
      <c r="AX35" s="365"/>
      <c r="AY35" s="365"/>
      <c r="AZ35" s="365"/>
      <c r="BA35" s="365"/>
      <c r="BB35" s="365"/>
      <c r="BC35" s="365"/>
      <c r="BD35" s="365"/>
      <c r="BE35" s="365"/>
      <c r="BF35" s="365"/>
      <c r="BG35" s="365"/>
      <c r="BH35" s="365"/>
      <c r="BI35" s="365"/>
      <c r="BJ35" s="365"/>
      <c r="BK35" s="365"/>
      <c r="BL35" s="365"/>
      <c r="BM35" s="365"/>
      <c r="BN35" s="365"/>
      <c r="BO35" s="365"/>
      <c r="BP35" s="365"/>
      <c r="BQ35" s="365"/>
      <c r="BR35" s="365"/>
      <c r="BS35" s="365"/>
      <c r="BT35" s="365"/>
      <c r="BU35" s="365"/>
      <c r="BV35" s="365"/>
      <c r="BW35" s="365"/>
      <c r="BX35" s="365"/>
      <c r="BY35" s="365"/>
      <c r="BZ35" s="365"/>
      <c r="CA35" s="365"/>
      <c r="CB35" s="365"/>
      <c r="CC35" s="365"/>
      <c r="CD35" s="365"/>
      <c r="CE35" s="365"/>
      <c r="CF35" s="365"/>
      <c r="CG35" s="365"/>
      <c r="CH35" s="365"/>
      <c r="CI35" s="365"/>
      <c r="CJ35" s="365"/>
      <c r="CK35" s="365"/>
      <c r="CL35" s="365"/>
      <c r="CM35" s="365"/>
      <c r="CN35" s="365"/>
      <c r="CO35" s="365"/>
      <c r="CP35" s="365"/>
      <c r="CQ35" s="365"/>
      <c r="CR35" s="365"/>
      <c r="CS35" s="365"/>
      <c r="CT35" s="365"/>
      <c r="CU35" s="365"/>
      <c r="CV35" s="365"/>
      <c r="CW35" s="365"/>
      <c r="CX35" s="365"/>
      <c r="CY35" s="365"/>
      <c r="CZ35" s="365"/>
      <c r="DA35" s="365"/>
      <c r="DB35" s="365"/>
      <c r="DC35" s="365"/>
      <c r="DD35" s="365"/>
      <c r="DE35" s="365"/>
      <c r="DF35" s="365"/>
      <c r="DG35" s="365"/>
      <c r="DH35" s="365"/>
      <c r="DI35" s="365"/>
      <c r="DJ35" s="365"/>
      <c r="DK35" s="365"/>
      <c r="DL35" s="365"/>
      <c r="DM35" s="365"/>
      <c r="DN35" s="365"/>
      <c r="DO35" s="365"/>
      <c r="DP35" s="365"/>
      <c r="DQ35" s="365"/>
      <c r="DR35" s="365"/>
      <c r="DS35" s="365"/>
      <c r="DT35" s="365"/>
      <c r="DU35" s="365"/>
      <c r="DV35" s="365"/>
      <c r="DW35" s="365"/>
      <c r="DX35" s="365"/>
      <c r="DY35" s="365"/>
      <c r="DZ35" s="365"/>
      <c r="EA35" s="365"/>
      <c r="EB35" s="365"/>
      <c r="EC35" s="365"/>
      <c r="ED35" s="365"/>
      <c r="EE35" s="365"/>
      <c r="EF35" s="365"/>
      <c r="EG35" s="365"/>
      <c r="EH35" s="365"/>
      <c r="EI35" s="365"/>
      <c r="EJ35" s="365"/>
      <c r="EK35" s="365"/>
      <c r="EL35" s="365"/>
      <c r="EM35" s="365"/>
      <c r="EN35" s="365"/>
      <c r="EO35" s="365"/>
      <c r="EP35" s="365"/>
      <c r="EQ35" s="365"/>
      <c r="ER35" s="365"/>
      <c r="ES35" s="365"/>
      <c r="ET35" s="365"/>
      <c r="EU35" s="365"/>
      <c r="EV35" s="365"/>
      <c r="EW35" s="365"/>
      <c r="EX35" s="365"/>
      <c r="EY35" s="365"/>
      <c r="EZ35" s="365"/>
      <c r="FA35" s="365"/>
      <c r="FB35" s="365"/>
      <c r="FC35" s="365"/>
      <c r="FD35" s="365"/>
      <c r="FE35" s="365"/>
      <c r="FF35" s="365"/>
      <c r="FG35" s="365"/>
      <c r="FH35" s="365"/>
      <c r="FI35" s="365"/>
      <c r="FJ35" s="365"/>
    </row>
    <row r="36" spans="1:166" ht="24.95" customHeight="1">
      <c r="A36" s="466"/>
      <c r="B36" s="289" t="s">
        <v>348</v>
      </c>
      <c r="C36" s="369">
        <v>8</v>
      </c>
      <c r="D36" s="290"/>
      <c r="E36" s="369">
        <v>8</v>
      </c>
      <c r="F36" s="369"/>
      <c r="G36" s="369"/>
      <c r="H36" s="369"/>
      <c r="I36" s="369"/>
      <c r="J36" s="369"/>
      <c r="K36" s="369"/>
      <c r="L36" s="369"/>
      <c r="M36" s="369"/>
      <c r="N36" s="609"/>
      <c r="O36" s="369"/>
      <c r="P36" s="369"/>
      <c r="Q36" s="369"/>
      <c r="R36" s="369"/>
      <c r="S36" s="369"/>
      <c r="T36" s="369"/>
      <c r="U36" s="369"/>
      <c r="V36" s="369"/>
      <c r="W36" s="363" cm="1">
        <f t="array" ref="W36">$C36*ESUM($E36)</f>
        <v>64</v>
      </c>
      <c r="X36" s="369"/>
      <c r="Y36" s="369"/>
      <c r="Z36" s="369"/>
      <c r="AA36" s="369"/>
      <c r="AB36" s="369"/>
      <c r="AC36" s="369"/>
      <c r="AD36" s="369"/>
      <c r="AE36" s="365"/>
      <c r="AF36" s="365"/>
      <c r="AG36" s="365"/>
      <c r="AH36" s="365"/>
      <c r="AI36" s="365"/>
      <c r="AJ36" s="365"/>
      <c r="AK36" s="365"/>
      <c r="AL36" s="365"/>
      <c r="AM36" s="365"/>
      <c r="AN36" s="365"/>
      <c r="AO36" s="365"/>
      <c r="AP36" s="365"/>
      <c r="AQ36" s="365"/>
      <c r="AR36" s="365"/>
      <c r="AS36" s="365"/>
      <c r="AT36" s="365"/>
      <c r="AU36" s="365"/>
      <c r="AV36" s="365"/>
      <c r="AW36" s="365"/>
      <c r="AX36" s="365"/>
      <c r="AY36" s="365"/>
      <c r="AZ36" s="365"/>
      <c r="BA36" s="365"/>
      <c r="BB36" s="365"/>
      <c r="BC36" s="365"/>
      <c r="BD36" s="365"/>
      <c r="BE36" s="365"/>
      <c r="BF36" s="365"/>
      <c r="BG36" s="365"/>
      <c r="BH36" s="365"/>
      <c r="BI36" s="365"/>
      <c r="BJ36" s="365"/>
      <c r="BK36" s="365"/>
      <c r="BL36" s="365"/>
      <c r="BM36" s="365"/>
      <c r="BN36" s="365"/>
      <c r="BO36" s="365"/>
      <c r="BP36" s="365"/>
      <c r="BQ36" s="365"/>
      <c r="BR36" s="365"/>
      <c r="BS36" s="365"/>
      <c r="BT36" s="365"/>
      <c r="BU36" s="365"/>
      <c r="BV36" s="365"/>
      <c r="BW36" s="365"/>
      <c r="BX36" s="365"/>
      <c r="BY36" s="365"/>
      <c r="BZ36" s="365"/>
      <c r="CA36" s="365"/>
      <c r="CB36" s="365"/>
      <c r="CC36" s="365"/>
      <c r="CD36" s="365"/>
      <c r="CE36" s="365"/>
      <c r="CF36" s="365"/>
      <c r="CG36" s="365"/>
      <c r="CH36" s="365"/>
      <c r="CI36" s="365"/>
      <c r="CJ36" s="365"/>
      <c r="CK36" s="365"/>
      <c r="CL36" s="365"/>
      <c r="CM36" s="365"/>
      <c r="CN36" s="365"/>
      <c r="CO36" s="365"/>
      <c r="CP36" s="365"/>
      <c r="CQ36" s="365"/>
      <c r="CR36" s="365"/>
      <c r="CS36" s="365"/>
      <c r="CT36" s="365"/>
      <c r="CU36" s="365"/>
      <c r="CV36" s="365"/>
      <c r="CW36" s="365"/>
      <c r="CX36" s="365"/>
      <c r="CY36" s="365"/>
      <c r="CZ36" s="365"/>
      <c r="DA36" s="365"/>
      <c r="DB36" s="365"/>
      <c r="DC36" s="365"/>
      <c r="DD36" s="365"/>
      <c r="DE36" s="365"/>
      <c r="DF36" s="365"/>
      <c r="DG36" s="365"/>
      <c r="DH36" s="365"/>
      <c r="DI36" s="365"/>
      <c r="DJ36" s="365"/>
      <c r="DK36" s="365"/>
      <c r="DL36" s="365"/>
      <c r="DM36" s="365"/>
      <c r="DN36" s="365"/>
      <c r="DO36" s="365"/>
      <c r="DP36" s="365"/>
      <c r="DQ36" s="365"/>
      <c r="DR36" s="365"/>
      <c r="DS36" s="365"/>
      <c r="DT36" s="365"/>
      <c r="DU36" s="365"/>
      <c r="DV36" s="365"/>
      <c r="DW36" s="365"/>
      <c r="DX36" s="365"/>
      <c r="DY36" s="365"/>
      <c r="DZ36" s="365"/>
      <c r="EA36" s="365"/>
      <c r="EB36" s="365"/>
      <c r="EC36" s="365"/>
      <c r="ED36" s="365"/>
      <c r="EE36" s="365"/>
      <c r="EF36" s="365"/>
      <c r="EG36" s="365"/>
      <c r="EH36" s="365"/>
      <c r="EI36" s="365"/>
      <c r="EJ36" s="365"/>
      <c r="EK36" s="365"/>
      <c r="EL36" s="365"/>
      <c r="EM36" s="365"/>
      <c r="EN36" s="365"/>
      <c r="EO36" s="365"/>
      <c r="EP36" s="365"/>
      <c r="EQ36" s="365"/>
      <c r="ER36" s="365"/>
      <c r="ES36" s="365"/>
      <c r="ET36" s="365"/>
      <c r="EU36" s="365"/>
      <c r="EV36" s="365"/>
      <c r="EW36" s="365"/>
      <c r="EX36" s="365"/>
      <c r="EY36" s="365"/>
      <c r="EZ36" s="365"/>
      <c r="FA36" s="365"/>
      <c r="FB36" s="365"/>
      <c r="FC36" s="365"/>
      <c r="FD36" s="365"/>
      <c r="FE36" s="365"/>
      <c r="FF36" s="365"/>
      <c r="FG36" s="365"/>
      <c r="FH36" s="365"/>
      <c r="FI36" s="365"/>
      <c r="FJ36" s="365"/>
    </row>
    <row r="37" spans="1:166" ht="24.95" customHeight="1">
      <c r="A37" s="468"/>
      <c r="B37" s="289" t="s">
        <v>349</v>
      </c>
      <c r="C37" s="369">
        <v>4</v>
      </c>
      <c r="D37" s="364"/>
      <c r="E37" s="291">
        <v>8</v>
      </c>
      <c r="F37" s="369"/>
      <c r="G37" s="369"/>
      <c r="H37" s="369"/>
      <c r="I37" s="369"/>
      <c r="J37" s="369"/>
      <c r="K37" s="369"/>
      <c r="L37" s="369"/>
      <c r="M37" s="369"/>
      <c r="N37" s="609"/>
      <c r="O37" s="369"/>
      <c r="P37" s="369"/>
      <c r="Q37" s="369"/>
      <c r="R37" s="369"/>
      <c r="S37" s="369"/>
      <c r="T37" s="369"/>
      <c r="U37" s="369"/>
      <c r="V37" s="363" cm="1">
        <f t="array" ref="V37">$C37*ESUM($E37)</f>
        <v>32</v>
      </c>
      <c r="W37" s="369"/>
      <c r="X37" s="369"/>
      <c r="Y37" s="369"/>
      <c r="Z37" s="369"/>
      <c r="AA37" s="369"/>
      <c r="AB37" s="369"/>
      <c r="AC37" s="369"/>
      <c r="AD37" s="369"/>
      <c r="AE37" s="365"/>
      <c r="AF37" s="365"/>
      <c r="AG37" s="365"/>
      <c r="AH37" s="365"/>
      <c r="AI37" s="365"/>
      <c r="AJ37" s="365"/>
      <c r="AK37" s="365"/>
      <c r="AL37" s="365"/>
      <c r="AM37" s="365"/>
      <c r="AN37" s="365"/>
      <c r="AO37" s="365"/>
      <c r="AP37" s="365"/>
      <c r="AQ37" s="365"/>
      <c r="AR37" s="365"/>
      <c r="AS37" s="365"/>
      <c r="AT37" s="365"/>
      <c r="AU37" s="365"/>
      <c r="AV37" s="365"/>
      <c r="AW37" s="365"/>
      <c r="AX37" s="365"/>
      <c r="AY37" s="365"/>
      <c r="AZ37" s="365"/>
      <c r="BA37" s="365"/>
      <c r="BB37" s="365"/>
      <c r="BC37" s="365"/>
      <c r="BD37" s="365"/>
      <c r="BE37" s="365"/>
      <c r="BF37" s="365"/>
      <c r="BG37" s="365"/>
      <c r="BH37" s="365"/>
      <c r="BI37" s="365"/>
      <c r="BJ37" s="365"/>
      <c r="BK37" s="365"/>
      <c r="BL37" s="365"/>
      <c r="BM37" s="365"/>
      <c r="BN37" s="365"/>
      <c r="BO37" s="365"/>
      <c r="BP37" s="365"/>
      <c r="BQ37" s="365"/>
      <c r="BR37" s="365"/>
      <c r="BS37" s="365"/>
      <c r="BT37" s="365"/>
      <c r="BU37" s="365"/>
      <c r="BV37" s="365"/>
      <c r="BW37" s="365"/>
      <c r="BX37" s="365"/>
      <c r="BY37" s="365"/>
      <c r="BZ37" s="365"/>
      <c r="CA37" s="365"/>
      <c r="CB37" s="365"/>
      <c r="CC37" s="365"/>
      <c r="CD37" s="365"/>
      <c r="CE37" s="365"/>
      <c r="CF37" s="365"/>
      <c r="CG37" s="365"/>
      <c r="CH37" s="365"/>
      <c r="CI37" s="365"/>
      <c r="CJ37" s="365"/>
      <c r="CK37" s="365"/>
      <c r="CL37" s="365"/>
      <c r="CM37" s="365"/>
      <c r="CN37" s="365"/>
      <c r="CO37" s="365"/>
      <c r="CP37" s="365"/>
      <c r="CQ37" s="365"/>
      <c r="CR37" s="365"/>
      <c r="CS37" s="365"/>
      <c r="CT37" s="365"/>
      <c r="CU37" s="365"/>
      <c r="CV37" s="365"/>
      <c r="CW37" s="365"/>
      <c r="CX37" s="365"/>
      <c r="CY37" s="365"/>
      <c r="CZ37" s="365"/>
      <c r="DA37" s="365"/>
      <c r="DB37" s="365"/>
      <c r="DC37" s="365"/>
      <c r="DD37" s="365"/>
      <c r="DE37" s="365"/>
      <c r="DF37" s="365"/>
      <c r="DG37" s="365"/>
      <c r="DH37" s="365"/>
      <c r="DI37" s="365"/>
      <c r="DJ37" s="365"/>
      <c r="DK37" s="365"/>
      <c r="DL37" s="365"/>
      <c r="DM37" s="365"/>
      <c r="DN37" s="365"/>
      <c r="DO37" s="365"/>
      <c r="DP37" s="365"/>
      <c r="DQ37" s="365"/>
      <c r="DR37" s="365"/>
      <c r="DS37" s="365"/>
      <c r="DT37" s="365"/>
      <c r="DU37" s="365"/>
      <c r="DV37" s="365"/>
      <c r="DW37" s="365"/>
      <c r="DX37" s="365"/>
      <c r="DY37" s="365"/>
      <c r="DZ37" s="365"/>
      <c r="EA37" s="365"/>
      <c r="EB37" s="365"/>
      <c r="EC37" s="365"/>
      <c r="ED37" s="365"/>
      <c r="EE37" s="365"/>
      <c r="EF37" s="365"/>
      <c r="EG37" s="365"/>
      <c r="EH37" s="365"/>
      <c r="EI37" s="365"/>
      <c r="EJ37" s="365"/>
      <c r="EK37" s="365"/>
      <c r="EL37" s="365"/>
      <c r="EM37" s="365"/>
      <c r="EN37" s="365"/>
      <c r="EO37" s="365"/>
      <c r="EP37" s="365"/>
      <c r="EQ37" s="365"/>
      <c r="ER37" s="365"/>
      <c r="ES37" s="365"/>
      <c r="ET37" s="365"/>
      <c r="EU37" s="365"/>
      <c r="EV37" s="365"/>
      <c r="EW37" s="365"/>
      <c r="EX37" s="365"/>
      <c r="EY37" s="365"/>
      <c r="EZ37" s="365"/>
      <c r="FA37" s="365"/>
      <c r="FB37" s="365"/>
      <c r="FC37" s="365"/>
      <c r="FD37" s="365"/>
      <c r="FE37" s="365"/>
      <c r="FF37" s="365"/>
      <c r="FG37" s="365"/>
      <c r="FH37" s="365"/>
      <c r="FI37" s="365"/>
      <c r="FJ37" s="365"/>
    </row>
    <row r="38" spans="1:166" ht="24.95" customHeight="1">
      <c r="A38" s="468"/>
      <c r="B38" s="289" t="s">
        <v>350</v>
      </c>
      <c r="C38" s="369">
        <v>2</v>
      </c>
      <c r="D38" s="364"/>
      <c r="E38" s="291">
        <v>8</v>
      </c>
      <c r="F38" s="369"/>
      <c r="G38" s="369"/>
      <c r="H38" s="369"/>
      <c r="I38" s="369"/>
      <c r="J38" s="369"/>
      <c r="K38" s="369"/>
      <c r="L38" s="369"/>
      <c r="M38" s="369"/>
      <c r="N38" s="609"/>
      <c r="O38" s="369"/>
      <c r="P38" s="369"/>
      <c r="Q38" s="369"/>
      <c r="R38" s="363" cm="1">
        <f t="array" ref="R38">$C38*ESUM($E38)</f>
        <v>16</v>
      </c>
      <c r="S38" s="369"/>
      <c r="T38" s="369"/>
      <c r="U38" s="369"/>
      <c r="V38" s="369"/>
      <c r="W38" s="369"/>
      <c r="X38" s="369"/>
      <c r="Y38" s="369"/>
      <c r="Z38" s="369"/>
      <c r="AA38" s="369"/>
      <c r="AB38" s="369"/>
      <c r="AC38" s="369"/>
      <c r="AD38" s="369"/>
      <c r="AE38" s="365"/>
      <c r="AF38" s="365"/>
      <c r="AG38" s="365"/>
      <c r="AH38" s="365"/>
      <c r="AI38" s="365"/>
      <c r="AJ38" s="365"/>
      <c r="AK38" s="365"/>
      <c r="AL38" s="365"/>
      <c r="AM38" s="365"/>
      <c r="AN38" s="365"/>
      <c r="AO38" s="365"/>
      <c r="AP38" s="365"/>
      <c r="AQ38" s="365"/>
      <c r="AR38" s="365"/>
      <c r="AS38" s="365"/>
      <c r="AT38" s="365"/>
      <c r="AU38" s="365"/>
      <c r="AV38" s="365"/>
      <c r="AW38" s="365"/>
      <c r="AX38" s="365"/>
      <c r="AY38" s="365"/>
      <c r="AZ38" s="365"/>
      <c r="BA38" s="365"/>
      <c r="BB38" s="365"/>
      <c r="BC38" s="365"/>
      <c r="BD38" s="365"/>
      <c r="BE38" s="365"/>
      <c r="BF38" s="365"/>
      <c r="BG38" s="365"/>
      <c r="BH38" s="365"/>
      <c r="BI38" s="365"/>
      <c r="BJ38" s="365"/>
      <c r="BK38" s="365"/>
      <c r="BL38" s="365"/>
      <c r="BM38" s="365"/>
      <c r="BN38" s="365"/>
      <c r="BO38" s="365"/>
      <c r="BP38" s="365"/>
      <c r="BQ38" s="365"/>
      <c r="BR38" s="365"/>
      <c r="BS38" s="365"/>
      <c r="BT38" s="365"/>
      <c r="BU38" s="365"/>
      <c r="BV38" s="365"/>
      <c r="BW38" s="365"/>
      <c r="BX38" s="365"/>
      <c r="BY38" s="365"/>
      <c r="BZ38" s="365"/>
      <c r="CA38" s="365"/>
      <c r="CB38" s="365"/>
      <c r="CC38" s="365"/>
      <c r="CD38" s="365"/>
      <c r="CE38" s="365"/>
      <c r="CF38" s="365"/>
      <c r="CG38" s="365"/>
      <c r="CH38" s="365"/>
      <c r="CI38" s="365"/>
      <c r="CJ38" s="365"/>
      <c r="CK38" s="365"/>
      <c r="CL38" s="365"/>
      <c r="CM38" s="365"/>
      <c r="CN38" s="365"/>
      <c r="CO38" s="365"/>
      <c r="CP38" s="365"/>
      <c r="CQ38" s="365"/>
      <c r="CR38" s="365"/>
      <c r="CS38" s="365"/>
      <c r="CT38" s="365"/>
      <c r="CU38" s="365"/>
      <c r="CV38" s="365"/>
      <c r="CW38" s="365"/>
      <c r="CX38" s="365"/>
      <c r="CY38" s="365"/>
      <c r="CZ38" s="365"/>
      <c r="DA38" s="365"/>
      <c r="DB38" s="365"/>
      <c r="DC38" s="365"/>
      <c r="DD38" s="365"/>
      <c r="DE38" s="365"/>
      <c r="DF38" s="365"/>
      <c r="DG38" s="365"/>
      <c r="DH38" s="365"/>
      <c r="DI38" s="365"/>
      <c r="DJ38" s="365"/>
      <c r="DK38" s="365"/>
      <c r="DL38" s="365"/>
      <c r="DM38" s="365"/>
      <c r="DN38" s="365"/>
      <c r="DO38" s="365"/>
      <c r="DP38" s="365"/>
      <c r="DQ38" s="365"/>
      <c r="DR38" s="365"/>
      <c r="DS38" s="365"/>
      <c r="DT38" s="365"/>
      <c r="DU38" s="365"/>
      <c r="DV38" s="365"/>
      <c r="DW38" s="365"/>
      <c r="DX38" s="365"/>
      <c r="DY38" s="365"/>
      <c r="DZ38" s="365"/>
      <c r="EA38" s="365"/>
      <c r="EB38" s="365"/>
      <c r="EC38" s="365"/>
      <c r="ED38" s="365"/>
      <c r="EE38" s="365"/>
      <c r="EF38" s="365"/>
      <c r="EG38" s="365"/>
      <c r="EH38" s="365"/>
      <c r="EI38" s="365"/>
      <c r="EJ38" s="365"/>
      <c r="EK38" s="365"/>
      <c r="EL38" s="365"/>
      <c r="EM38" s="365"/>
      <c r="EN38" s="365"/>
      <c r="EO38" s="365"/>
      <c r="EP38" s="365"/>
      <c r="EQ38" s="365"/>
      <c r="ER38" s="365"/>
      <c r="ES38" s="365"/>
      <c r="ET38" s="365"/>
      <c r="EU38" s="365"/>
      <c r="EV38" s="365"/>
      <c r="EW38" s="365"/>
      <c r="EX38" s="365"/>
      <c r="EY38" s="365"/>
      <c r="EZ38" s="365"/>
      <c r="FA38" s="365"/>
      <c r="FB38" s="365"/>
      <c r="FC38" s="365"/>
      <c r="FD38" s="365"/>
      <c r="FE38" s="365"/>
      <c r="FF38" s="365"/>
      <c r="FG38" s="365"/>
      <c r="FH38" s="365"/>
      <c r="FI38" s="365"/>
      <c r="FJ38" s="365"/>
    </row>
    <row r="39" spans="1:166" ht="24.95" customHeight="1">
      <c r="A39" s="819" t="s">
        <v>213</v>
      </c>
      <c r="B39" s="821"/>
      <c r="C39" s="372" t="s">
        <v>351</v>
      </c>
      <c r="D39" s="373"/>
      <c r="E39" s="374"/>
      <c r="F39" s="369"/>
      <c r="G39" s="369"/>
      <c r="H39" s="369"/>
      <c r="I39" s="369"/>
      <c r="J39" s="369"/>
      <c r="K39" s="369"/>
      <c r="L39" s="369"/>
      <c r="M39" s="369"/>
      <c r="N39" s="609"/>
      <c r="O39" s="369"/>
      <c r="P39" s="369"/>
      <c r="Q39" s="369"/>
      <c r="R39" s="369"/>
      <c r="S39" s="369"/>
      <c r="T39" s="369"/>
      <c r="U39" s="369"/>
      <c r="V39" s="369"/>
      <c r="W39" s="369"/>
      <c r="X39" s="369"/>
      <c r="Y39" s="369"/>
      <c r="Z39" s="369"/>
      <c r="AA39" s="369"/>
      <c r="AB39" s="369"/>
      <c r="AC39" s="369"/>
      <c r="AD39" s="369"/>
      <c r="AE39" s="365"/>
      <c r="AF39" s="365"/>
      <c r="AG39" s="365"/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365"/>
      <c r="AV39" s="365"/>
      <c r="AW39" s="365"/>
      <c r="AX39" s="365"/>
      <c r="AY39" s="365"/>
      <c r="AZ39" s="365"/>
      <c r="BA39" s="365"/>
      <c r="BB39" s="365"/>
      <c r="BC39" s="365"/>
      <c r="BD39" s="365"/>
      <c r="BE39" s="365"/>
      <c r="BF39" s="365"/>
      <c r="BG39" s="365"/>
      <c r="BH39" s="365"/>
      <c r="BI39" s="365"/>
      <c r="BJ39" s="365"/>
      <c r="BK39" s="365"/>
      <c r="BL39" s="365"/>
      <c r="BM39" s="365"/>
      <c r="BN39" s="365"/>
      <c r="BO39" s="365"/>
      <c r="BP39" s="365"/>
      <c r="BQ39" s="365"/>
      <c r="BR39" s="365"/>
      <c r="BS39" s="365"/>
      <c r="BT39" s="365"/>
      <c r="BU39" s="365"/>
      <c r="BV39" s="365"/>
      <c r="BW39" s="365"/>
      <c r="BX39" s="365"/>
      <c r="BY39" s="365"/>
      <c r="BZ39" s="365"/>
      <c r="CA39" s="365"/>
      <c r="CB39" s="365"/>
      <c r="CC39" s="365"/>
      <c r="CD39" s="365"/>
      <c r="CE39" s="365"/>
      <c r="CF39" s="365"/>
      <c r="CG39" s="365"/>
      <c r="CH39" s="365"/>
      <c r="CI39" s="365"/>
      <c r="CJ39" s="365"/>
      <c r="CK39" s="365"/>
      <c r="CL39" s="365"/>
      <c r="CM39" s="365"/>
      <c r="CN39" s="365"/>
      <c r="CO39" s="365"/>
      <c r="CP39" s="365"/>
      <c r="CQ39" s="365"/>
      <c r="CR39" s="365"/>
      <c r="CS39" s="365"/>
      <c r="CT39" s="365"/>
      <c r="CU39" s="365"/>
      <c r="CV39" s="365"/>
      <c r="CW39" s="365"/>
      <c r="CX39" s="365"/>
      <c r="CY39" s="365"/>
      <c r="CZ39" s="365"/>
      <c r="DA39" s="365"/>
      <c r="DB39" s="365"/>
      <c r="DC39" s="365"/>
      <c r="DD39" s="365"/>
      <c r="DE39" s="365"/>
      <c r="DF39" s="365"/>
      <c r="DG39" s="365"/>
      <c r="DH39" s="365"/>
      <c r="DI39" s="365"/>
      <c r="DJ39" s="365"/>
      <c r="DK39" s="365"/>
      <c r="DL39" s="365"/>
      <c r="DM39" s="365"/>
      <c r="DN39" s="365"/>
      <c r="DO39" s="365"/>
      <c r="DP39" s="365"/>
      <c r="DQ39" s="365"/>
      <c r="DR39" s="365"/>
      <c r="DS39" s="365"/>
      <c r="DT39" s="365"/>
      <c r="DU39" s="365"/>
      <c r="DV39" s="365"/>
      <c r="DW39" s="365"/>
      <c r="DX39" s="365"/>
      <c r="DY39" s="365"/>
      <c r="DZ39" s="365"/>
      <c r="EA39" s="365"/>
      <c r="EB39" s="365"/>
      <c r="EC39" s="365"/>
      <c r="ED39" s="365"/>
      <c r="EE39" s="365"/>
      <c r="EF39" s="365"/>
      <c r="EG39" s="365"/>
      <c r="EH39" s="365"/>
      <c r="EI39" s="365"/>
      <c r="EJ39" s="365"/>
      <c r="EK39" s="365"/>
      <c r="EL39" s="365"/>
      <c r="EM39" s="365"/>
      <c r="EN39" s="365"/>
      <c r="EO39" s="365"/>
      <c r="EP39" s="365"/>
      <c r="EQ39" s="365"/>
      <c r="ER39" s="365"/>
      <c r="ES39" s="365"/>
      <c r="ET39" s="365"/>
      <c r="EU39" s="365"/>
      <c r="EV39" s="365"/>
      <c r="EW39" s="365"/>
      <c r="EX39" s="365"/>
      <c r="EY39" s="365"/>
      <c r="EZ39" s="365"/>
      <c r="FA39" s="365"/>
      <c r="FB39" s="365"/>
      <c r="FC39" s="365"/>
      <c r="FD39" s="365"/>
      <c r="FE39" s="365"/>
      <c r="FF39" s="365"/>
      <c r="FG39" s="365"/>
      <c r="FH39" s="365"/>
      <c r="FI39" s="365"/>
      <c r="FJ39" s="365"/>
    </row>
    <row r="40" spans="1:166" ht="24.95" customHeight="1">
      <c r="A40" s="468"/>
      <c r="B40" s="289" t="s">
        <v>352</v>
      </c>
      <c r="C40" s="369">
        <v>8</v>
      </c>
      <c r="D40" s="364"/>
      <c r="E40" s="291">
        <v>7</v>
      </c>
      <c r="F40" s="369"/>
      <c r="G40" s="369"/>
      <c r="H40" s="369"/>
      <c r="I40" s="369"/>
      <c r="J40" s="369"/>
      <c r="K40" s="369"/>
      <c r="L40" s="369"/>
      <c r="M40" s="369"/>
      <c r="N40" s="609"/>
      <c r="O40" s="369"/>
      <c r="P40" s="369"/>
      <c r="Q40" s="369"/>
      <c r="R40" s="363"/>
      <c r="S40" s="369"/>
      <c r="T40" s="369"/>
      <c r="U40" s="369"/>
      <c r="V40" s="369"/>
      <c r="W40" s="369"/>
      <c r="X40" s="369"/>
      <c r="Y40" s="363" cm="1">
        <f t="array" ref="Y40">$C40*ESUM($E40)</f>
        <v>56</v>
      </c>
      <c r="Z40" s="412"/>
      <c r="AA40" s="412"/>
      <c r="AB40" s="412"/>
      <c r="AC40" s="412"/>
      <c r="AD40" s="412"/>
      <c r="AE40" s="365"/>
      <c r="AF40" s="365"/>
      <c r="AG40" s="365"/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365"/>
      <c r="AS40" s="365"/>
      <c r="AT40" s="365"/>
      <c r="AU40" s="365"/>
      <c r="AV40" s="365"/>
      <c r="AW40" s="365"/>
      <c r="AX40" s="365"/>
      <c r="AY40" s="365"/>
      <c r="AZ40" s="365"/>
      <c r="BA40" s="365"/>
      <c r="BB40" s="365"/>
      <c r="BC40" s="365"/>
      <c r="BD40" s="365"/>
      <c r="BE40" s="365"/>
      <c r="BF40" s="365"/>
      <c r="BG40" s="365"/>
      <c r="BH40" s="365"/>
      <c r="BI40" s="365"/>
      <c r="BJ40" s="365"/>
      <c r="BK40" s="365"/>
      <c r="BL40" s="365"/>
      <c r="BM40" s="365"/>
      <c r="BN40" s="365"/>
      <c r="BO40" s="365"/>
      <c r="BP40" s="365"/>
      <c r="BQ40" s="365"/>
      <c r="BR40" s="365"/>
      <c r="BS40" s="365"/>
      <c r="BT40" s="365"/>
      <c r="BU40" s="365"/>
      <c r="BV40" s="365"/>
      <c r="BW40" s="365"/>
      <c r="BX40" s="365"/>
      <c r="BY40" s="365"/>
      <c r="BZ40" s="365"/>
      <c r="CA40" s="365"/>
      <c r="CB40" s="365"/>
      <c r="CC40" s="365"/>
      <c r="CD40" s="365"/>
      <c r="CE40" s="365"/>
      <c r="CF40" s="365"/>
      <c r="CG40" s="365"/>
      <c r="CH40" s="365"/>
      <c r="CI40" s="365"/>
      <c r="CJ40" s="365"/>
      <c r="CK40" s="365"/>
      <c r="CL40" s="365"/>
      <c r="CM40" s="365"/>
      <c r="CN40" s="365"/>
      <c r="CO40" s="365"/>
      <c r="CP40" s="365"/>
      <c r="CQ40" s="365"/>
      <c r="CR40" s="365"/>
      <c r="CS40" s="365"/>
      <c r="CT40" s="365"/>
      <c r="CU40" s="365"/>
      <c r="CV40" s="365"/>
      <c r="CW40" s="365"/>
      <c r="CX40" s="365"/>
      <c r="CY40" s="365"/>
      <c r="CZ40" s="365"/>
      <c r="DA40" s="365"/>
      <c r="DB40" s="365"/>
      <c r="DC40" s="365"/>
      <c r="DD40" s="365"/>
      <c r="DE40" s="365"/>
      <c r="DF40" s="365"/>
      <c r="DG40" s="365"/>
      <c r="DH40" s="365"/>
      <c r="DI40" s="365"/>
      <c r="DJ40" s="365"/>
      <c r="DK40" s="365"/>
      <c r="DL40" s="365"/>
      <c r="DM40" s="365"/>
      <c r="DN40" s="365"/>
      <c r="DO40" s="365"/>
      <c r="DP40" s="365"/>
      <c r="DQ40" s="365"/>
      <c r="DR40" s="365"/>
      <c r="DS40" s="365"/>
      <c r="DT40" s="365"/>
      <c r="DU40" s="365"/>
      <c r="DV40" s="365"/>
      <c r="DW40" s="365"/>
      <c r="DX40" s="365"/>
      <c r="DY40" s="365"/>
      <c r="DZ40" s="365"/>
      <c r="EA40" s="365"/>
      <c r="EB40" s="365"/>
      <c r="EC40" s="365"/>
      <c r="ED40" s="365"/>
      <c r="EE40" s="365"/>
      <c r="EF40" s="365"/>
      <c r="EG40" s="365"/>
      <c r="EH40" s="365"/>
      <c r="EI40" s="365"/>
      <c r="EJ40" s="365"/>
      <c r="EK40" s="365"/>
      <c r="EL40" s="365"/>
      <c r="EM40" s="365"/>
      <c r="EN40" s="365"/>
      <c r="EO40" s="365"/>
      <c r="EP40" s="365"/>
      <c r="EQ40" s="365"/>
      <c r="ER40" s="365"/>
      <c r="ES40" s="365"/>
      <c r="ET40" s="365"/>
      <c r="EU40" s="365"/>
      <c r="EV40" s="365"/>
      <c r="EW40" s="365"/>
      <c r="EX40" s="365"/>
      <c r="EY40" s="365"/>
      <c r="EZ40" s="365"/>
      <c r="FA40" s="365"/>
      <c r="FB40" s="365"/>
      <c r="FC40" s="365"/>
      <c r="FD40" s="365"/>
      <c r="FE40" s="365"/>
      <c r="FF40" s="365"/>
      <c r="FG40" s="365"/>
      <c r="FH40" s="365"/>
      <c r="FI40" s="365"/>
      <c r="FJ40" s="365"/>
    </row>
    <row r="41" spans="1:166" ht="24.95" customHeight="1">
      <c r="A41" s="468"/>
      <c r="B41" s="289" t="s">
        <v>348</v>
      </c>
      <c r="C41" s="369">
        <v>4</v>
      </c>
      <c r="D41" s="364"/>
      <c r="E41" s="291">
        <v>7</v>
      </c>
      <c r="F41" s="369"/>
      <c r="G41" s="369"/>
      <c r="H41" s="369"/>
      <c r="I41" s="369"/>
      <c r="J41" s="369"/>
      <c r="K41" s="369"/>
      <c r="L41" s="369"/>
      <c r="M41" s="369"/>
      <c r="N41" s="609"/>
      <c r="O41" s="369"/>
      <c r="P41" s="369"/>
      <c r="Q41" s="369"/>
      <c r="R41" s="363"/>
      <c r="S41" s="369"/>
      <c r="T41" s="369"/>
      <c r="U41" s="369"/>
      <c r="V41" s="369"/>
      <c r="W41" s="363" cm="1">
        <f t="array" ref="W41">$C41*ESUM($E41)</f>
        <v>28</v>
      </c>
      <c r="X41" s="369"/>
      <c r="Y41" s="412"/>
      <c r="Z41" s="412"/>
      <c r="AA41" s="412"/>
      <c r="AB41" s="412"/>
      <c r="AC41" s="412"/>
      <c r="AD41" s="412"/>
      <c r="AE41" s="365"/>
      <c r="AF41" s="365"/>
      <c r="AG41" s="365"/>
      <c r="AH41" s="365"/>
      <c r="AI41" s="365"/>
      <c r="AJ41" s="365"/>
      <c r="AK41" s="365"/>
      <c r="AL41" s="365"/>
      <c r="AM41" s="365"/>
      <c r="AN41" s="365"/>
      <c r="AO41" s="365"/>
      <c r="AP41" s="365"/>
      <c r="AQ41" s="365"/>
      <c r="AR41" s="365"/>
      <c r="AS41" s="365"/>
      <c r="AT41" s="365"/>
      <c r="AU41" s="365"/>
      <c r="AV41" s="365"/>
      <c r="AW41" s="365"/>
      <c r="AX41" s="365"/>
      <c r="AY41" s="365"/>
      <c r="AZ41" s="365"/>
      <c r="BA41" s="365"/>
      <c r="BB41" s="365"/>
      <c r="BC41" s="365"/>
      <c r="BD41" s="365"/>
      <c r="BE41" s="365"/>
      <c r="BF41" s="365"/>
      <c r="BG41" s="365"/>
      <c r="BH41" s="365"/>
      <c r="BI41" s="365"/>
      <c r="BJ41" s="365"/>
      <c r="BK41" s="365"/>
      <c r="BL41" s="365"/>
      <c r="BM41" s="365"/>
      <c r="BN41" s="365"/>
      <c r="BO41" s="365"/>
      <c r="BP41" s="365"/>
      <c r="BQ41" s="365"/>
      <c r="BR41" s="365"/>
      <c r="BS41" s="365"/>
      <c r="BT41" s="365"/>
      <c r="BU41" s="365"/>
      <c r="BV41" s="365"/>
      <c r="BW41" s="365"/>
      <c r="BX41" s="365"/>
      <c r="BY41" s="365"/>
      <c r="BZ41" s="365"/>
      <c r="CA41" s="365"/>
      <c r="CB41" s="365"/>
      <c r="CC41" s="365"/>
      <c r="CD41" s="365"/>
      <c r="CE41" s="365"/>
      <c r="CF41" s="365"/>
      <c r="CG41" s="365"/>
      <c r="CH41" s="365"/>
      <c r="CI41" s="365"/>
      <c r="CJ41" s="365"/>
      <c r="CK41" s="365"/>
      <c r="CL41" s="365"/>
      <c r="CM41" s="365"/>
      <c r="CN41" s="365"/>
      <c r="CO41" s="365"/>
      <c r="CP41" s="365"/>
      <c r="CQ41" s="365"/>
      <c r="CR41" s="365"/>
      <c r="CS41" s="365"/>
      <c r="CT41" s="365"/>
      <c r="CU41" s="365"/>
      <c r="CV41" s="365"/>
      <c r="CW41" s="365"/>
      <c r="CX41" s="365"/>
      <c r="CY41" s="365"/>
      <c r="CZ41" s="365"/>
      <c r="DA41" s="365"/>
      <c r="DB41" s="365"/>
      <c r="DC41" s="365"/>
      <c r="DD41" s="365"/>
      <c r="DE41" s="365"/>
      <c r="DF41" s="365"/>
      <c r="DG41" s="365"/>
      <c r="DH41" s="365"/>
      <c r="DI41" s="365"/>
      <c r="DJ41" s="365"/>
      <c r="DK41" s="365"/>
      <c r="DL41" s="365"/>
      <c r="DM41" s="365"/>
      <c r="DN41" s="365"/>
      <c r="DO41" s="365"/>
      <c r="DP41" s="365"/>
      <c r="DQ41" s="365"/>
      <c r="DR41" s="365"/>
      <c r="DS41" s="365"/>
      <c r="DT41" s="365"/>
      <c r="DU41" s="365"/>
      <c r="DV41" s="365"/>
      <c r="DW41" s="365"/>
      <c r="DX41" s="365"/>
      <c r="DY41" s="365"/>
      <c r="DZ41" s="365"/>
      <c r="EA41" s="365"/>
      <c r="EB41" s="365"/>
      <c r="EC41" s="365"/>
      <c r="ED41" s="365"/>
      <c r="EE41" s="365"/>
      <c r="EF41" s="365"/>
      <c r="EG41" s="365"/>
      <c r="EH41" s="365"/>
      <c r="EI41" s="365"/>
      <c r="EJ41" s="365"/>
      <c r="EK41" s="365"/>
      <c r="EL41" s="365"/>
      <c r="EM41" s="365"/>
      <c r="EN41" s="365"/>
      <c r="EO41" s="365"/>
      <c r="EP41" s="365"/>
      <c r="EQ41" s="365"/>
      <c r="ER41" s="365"/>
      <c r="ES41" s="365"/>
      <c r="ET41" s="365"/>
      <c r="EU41" s="365"/>
      <c r="EV41" s="365"/>
      <c r="EW41" s="365"/>
      <c r="EX41" s="365"/>
      <c r="EY41" s="365"/>
      <c r="EZ41" s="365"/>
      <c r="FA41" s="365"/>
      <c r="FB41" s="365"/>
      <c r="FC41" s="365"/>
      <c r="FD41" s="365"/>
      <c r="FE41" s="365"/>
      <c r="FF41" s="365"/>
      <c r="FG41" s="365"/>
      <c r="FH41" s="365"/>
      <c r="FI41" s="365"/>
      <c r="FJ41" s="365"/>
    </row>
    <row r="42" spans="1:166" ht="24.95" customHeight="1">
      <c r="A42" s="468"/>
      <c r="B42" s="289" t="s">
        <v>353</v>
      </c>
      <c r="C42" s="369">
        <v>1</v>
      </c>
      <c r="D42" s="364"/>
      <c r="E42" s="291">
        <v>7</v>
      </c>
      <c r="F42" s="369"/>
      <c r="G42" s="369"/>
      <c r="H42" s="369"/>
      <c r="I42" s="369"/>
      <c r="J42" s="369"/>
      <c r="K42" s="369"/>
      <c r="L42" s="369"/>
      <c r="M42" s="369"/>
      <c r="N42" s="609"/>
      <c r="O42" s="369"/>
      <c r="P42" s="369"/>
      <c r="Q42" s="369"/>
      <c r="R42" s="363"/>
      <c r="S42" s="363" cm="1">
        <f t="array" ref="S42">$C42*ESUM($E42)</f>
        <v>7</v>
      </c>
      <c r="T42" s="369"/>
      <c r="U42" s="369"/>
      <c r="V42" s="369"/>
      <c r="W42" s="369"/>
      <c r="X42" s="369"/>
      <c r="Y42" s="369"/>
      <c r="Z42" s="369"/>
      <c r="AA42" s="412"/>
      <c r="AB42" s="412"/>
      <c r="AC42" s="412"/>
      <c r="AD42" s="412"/>
      <c r="AE42" s="365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365"/>
      <c r="AQ42" s="365"/>
      <c r="AR42" s="365"/>
      <c r="AS42" s="365"/>
      <c r="AT42" s="365"/>
      <c r="AU42" s="365"/>
      <c r="AV42" s="365"/>
      <c r="AW42" s="365"/>
      <c r="AX42" s="365"/>
      <c r="AY42" s="365"/>
      <c r="AZ42" s="365"/>
      <c r="BA42" s="365"/>
      <c r="BB42" s="365"/>
      <c r="BC42" s="365"/>
      <c r="BD42" s="365"/>
      <c r="BE42" s="365"/>
      <c r="BF42" s="365"/>
      <c r="BG42" s="365"/>
      <c r="BH42" s="365"/>
      <c r="BI42" s="365"/>
      <c r="BJ42" s="365"/>
      <c r="BK42" s="365"/>
      <c r="BL42" s="365"/>
      <c r="BM42" s="365"/>
      <c r="BN42" s="365"/>
      <c r="BO42" s="365"/>
      <c r="BP42" s="365"/>
      <c r="BQ42" s="365"/>
      <c r="BR42" s="365"/>
      <c r="BS42" s="365"/>
      <c r="BT42" s="365"/>
      <c r="BU42" s="365"/>
      <c r="BV42" s="365"/>
      <c r="BW42" s="365"/>
      <c r="BX42" s="365"/>
      <c r="BY42" s="365"/>
      <c r="BZ42" s="365"/>
      <c r="CA42" s="365"/>
      <c r="CB42" s="365"/>
      <c r="CC42" s="365"/>
      <c r="CD42" s="365"/>
      <c r="CE42" s="365"/>
      <c r="CF42" s="365"/>
      <c r="CG42" s="365"/>
      <c r="CH42" s="365"/>
      <c r="CI42" s="365"/>
      <c r="CJ42" s="365"/>
      <c r="CK42" s="365"/>
      <c r="CL42" s="365"/>
      <c r="CM42" s="365"/>
      <c r="CN42" s="365"/>
      <c r="CO42" s="365"/>
      <c r="CP42" s="365"/>
      <c r="CQ42" s="365"/>
      <c r="CR42" s="365"/>
      <c r="CS42" s="365"/>
      <c r="CT42" s="365"/>
      <c r="CU42" s="365"/>
      <c r="CV42" s="365"/>
      <c r="CW42" s="365"/>
      <c r="CX42" s="365"/>
      <c r="CY42" s="365"/>
      <c r="CZ42" s="365"/>
      <c r="DA42" s="365"/>
      <c r="DB42" s="365"/>
      <c r="DC42" s="365"/>
      <c r="DD42" s="365"/>
      <c r="DE42" s="365"/>
      <c r="DF42" s="365"/>
      <c r="DG42" s="365"/>
      <c r="DH42" s="365"/>
      <c r="DI42" s="365"/>
      <c r="DJ42" s="365"/>
      <c r="DK42" s="365"/>
      <c r="DL42" s="365"/>
      <c r="DM42" s="365"/>
      <c r="DN42" s="365"/>
      <c r="DO42" s="365"/>
      <c r="DP42" s="365"/>
      <c r="DQ42" s="365"/>
      <c r="DR42" s="365"/>
      <c r="DS42" s="365"/>
      <c r="DT42" s="365"/>
      <c r="DU42" s="365"/>
      <c r="DV42" s="365"/>
      <c r="DW42" s="365"/>
      <c r="DX42" s="365"/>
      <c r="DY42" s="365"/>
      <c r="DZ42" s="365"/>
      <c r="EA42" s="365"/>
      <c r="EB42" s="365"/>
      <c r="EC42" s="365"/>
      <c r="ED42" s="365"/>
      <c r="EE42" s="365"/>
      <c r="EF42" s="365"/>
      <c r="EG42" s="365"/>
      <c r="EH42" s="365"/>
      <c r="EI42" s="365"/>
      <c r="EJ42" s="365"/>
      <c r="EK42" s="365"/>
      <c r="EL42" s="365"/>
      <c r="EM42" s="365"/>
      <c r="EN42" s="365"/>
      <c r="EO42" s="365"/>
      <c r="EP42" s="365"/>
      <c r="EQ42" s="365"/>
      <c r="ER42" s="365"/>
      <c r="ES42" s="365"/>
      <c r="ET42" s="365"/>
      <c r="EU42" s="365"/>
      <c r="EV42" s="365"/>
      <c r="EW42" s="365"/>
      <c r="EX42" s="365"/>
      <c r="EY42" s="365"/>
      <c r="EZ42" s="365"/>
      <c r="FA42" s="365"/>
      <c r="FB42" s="365"/>
      <c r="FC42" s="365"/>
      <c r="FD42" s="365"/>
      <c r="FE42" s="365"/>
      <c r="FF42" s="365"/>
      <c r="FG42" s="365"/>
      <c r="FH42" s="365"/>
      <c r="FI42" s="365"/>
      <c r="FJ42" s="365"/>
    </row>
    <row r="43" spans="1:166" ht="24.95" customHeight="1">
      <c r="A43" s="468"/>
      <c r="B43" s="289" t="s">
        <v>350</v>
      </c>
      <c r="C43" s="369">
        <v>1</v>
      </c>
      <c r="D43" s="364"/>
      <c r="E43" s="291">
        <v>7</v>
      </c>
      <c r="F43" s="369"/>
      <c r="G43" s="369"/>
      <c r="H43" s="369"/>
      <c r="I43" s="369"/>
      <c r="J43" s="369"/>
      <c r="K43" s="369"/>
      <c r="L43" s="369"/>
      <c r="M43" s="369"/>
      <c r="N43" s="609"/>
      <c r="O43" s="369"/>
      <c r="P43" s="369"/>
      <c r="Q43" s="369"/>
      <c r="R43" s="363" cm="1">
        <f t="array" ref="R43">$C43*ESUM($E43)</f>
        <v>7</v>
      </c>
      <c r="S43" s="369"/>
      <c r="T43" s="369"/>
      <c r="U43" s="369"/>
      <c r="V43" s="369"/>
      <c r="W43" s="369"/>
      <c r="X43" s="369"/>
      <c r="Y43" s="369"/>
      <c r="Z43" s="369"/>
      <c r="AA43" s="412"/>
      <c r="AB43" s="412"/>
      <c r="AC43" s="412"/>
      <c r="AD43" s="412"/>
      <c r="AE43" s="365"/>
      <c r="AF43" s="365"/>
      <c r="AG43" s="365"/>
      <c r="AH43" s="365"/>
      <c r="AI43" s="365"/>
      <c r="AJ43" s="365"/>
      <c r="AK43" s="365"/>
      <c r="AL43" s="365"/>
      <c r="AM43" s="365"/>
      <c r="AN43" s="365"/>
      <c r="AO43" s="365"/>
      <c r="AP43" s="365"/>
      <c r="AQ43" s="365"/>
      <c r="AR43" s="365"/>
      <c r="AS43" s="365"/>
      <c r="AT43" s="365"/>
      <c r="AU43" s="365"/>
      <c r="AV43" s="365"/>
      <c r="AW43" s="365"/>
      <c r="AX43" s="365"/>
      <c r="AY43" s="365"/>
      <c r="AZ43" s="365"/>
      <c r="BA43" s="365"/>
      <c r="BB43" s="365"/>
      <c r="BC43" s="365"/>
      <c r="BD43" s="365"/>
      <c r="BE43" s="365"/>
      <c r="BF43" s="365"/>
      <c r="BG43" s="365"/>
      <c r="BH43" s="365"/>
      <c r="BI43" s="365"/>
      <c r="BJ43" s="365"/>
      <c r="BK43" s="365"/>
      <c r="BL43" s="365"/>
      <c r="BM43" s="365"/>
      <c r="BN43" s="365"/>
      <c r="BO43" s="365"/>
      <c r="BP43" s="365"/>
      <c r="BQ43" s="365"/>
      <c r="BR43" s="365"/>
      <c r="BS43" s="365"/>
      <c r="BT43" s="365"/>
      <c r="BU43" s="365"/>
      <c r="BV43" s="365"/>
      <c r="BW43" s="365"/>
      <c r="BX43" s="365"/>
      <c r="BY43" s="365"/>
      <c r="BZ43" s="365"/>
      <c r="CA43" s="365"/>
      <c r="CB43" s="365"/>
      <c r="CC43" s="365"/>
      <c r="CD43" s="365"/>
      <c r="CE43" s="365"/>
      <c r="CF43" s="365"/>
      <c r="CG43" s="365"/>
      <c r="CH43" s="365"/>
      <c r="CI43" s="365"/>
      <c r="CJ43" s="365"/>
      <c r="CK43" s="365"/>
      <c r="CL43" s="365"/>
      <c r="CM43" s="365"/>
      <c r="CN43" s="365"/>
      <c r="CO43" s="365"/>
      <c r="CP43" s="365"/>
      <c r="CQ43" s="365"/>
      <c r="CR43" s="365"/>
      <c r="CS43" s="365"/>
      <c r="CT43" s="365"/>
      <c r="CU43" s="365"/>
      <c r="CV43" s="365"/>
      <c r="CW43" s="365"/>
      <c r="CX43" s="365"/>
      <c r="CY43" s="365"/>
      <c r="CZ43" s="365"/>
      <c r="DA43" s="365"/>
      <c r="DB43" s="365"/>
      <c r="DC43" s="365"/>
      <c r="DD43" s="365"/>
      <c r="DE43" s="365"/>
      <c r="DF43" s="365"/>
      <c r="DG43" s="365"/>
      <c r="DH43" s="365"/>
      <c r="DI43" s="365"/>
      <c r="DJ43" s="365"/>
      <c r="DK43" s="365"/>
      <c r="DL43" s="365"/>
      <c r="DM43" s="365"/>
      <c r="DN43" s="365"/>
      <c r="DO43" s="365"/>
      <c r="DP43" s="365"/>
      <c r="DQ43" s="365"/>
      <c r="DR43" s="365"/>
      <c r="DS43" s="365"/>
      <c r="DT43" s="365"/>
      <c r="DU43" s="365"/>
      <c r="DV43" s="365"/>
      <c r="DW43" s="365"/>
      <c r="DX43" s="365"/>
      <c r="DY43" s="365"/>
      <c r="DZ43" s="365"/>
      <c r="EA43" s="365"/>
      <c r="EB43" s="365"/>
      <c r="EC43" s="365"/>
      <c r="ED43" s="365"/>
      <c r="EE43" s="365"/>
      <c r="EF43" s="365"/>
      <c r="EG43" s="365"/>
      <c r="EH43" s="365"/>
      <c r="EI43" s="365"/>
      <c r="EJ43" s="365"/>
      <c r="EK43" s="365"/>
      <c r="EL43" s="365"/>
      <c r="EM43" s="365"/>
      <c r="EN43" s="365"/>
      <c r="EO43" s="365"/>
      <c r="EP43" s="365"/>
      <c r="EQ43" s="365"/>
      <c r="ER43" s="365"/>
      <c r="ES43" s="365"/>
      <c r="ET43" s="365"/>
      <c r="EU43" s="365"/>
      <c r="EV43" s="365"/>
      <c r="EW43" s="365"/>
      <c r="EX43" s="365"/>
      <c r="EY43" s="365"/>
      <c r="EZ43" s="365"/>
      <c r="FA43" s="365"/>
      <c r="FB43" s="365"/>
      <c r="FC43" s="365"/>
      <c r="FD43" s="365"/>
      <c r="FE43" s="365"/>
      <c r="FF43" s="365"/>
      <c r="FG43" s="365"/>
      <c r="FH43" s="365"/>
      <c r="FI43" s="365"/>
      <c r="FJ43" s="365"/>
    </row>
    <row r="44" spans="1:166" ht="24.95" customHeight="1">
      <c r="A44" s="468"/>
      <c r="B44" s="289" t="s">
        <v>354</v>
      </c>
      <c r="C44" s="369">
        <v>4</v>
      </c>
      <c r="D44" s="364"/>
      <c r="E44" s="291">
        <v>7</v>
      </c>
      <c r="F44" s="369"/>
      <c r="G44" s="369"/>
      <c r="H44" s="369"/>
      <c r="I44" s="369"/>
      <c r="J44" s="369"/>
      <c r="K44" s="369"/>
      <c r="L44" s="369"/>
      <c r="M44" s="369"/>
      <c r="N44" s="609"/>
      <c r="O44" s="369"/>
      <c r="P44" s="369"/>
      <c r="Q44" s="369"/>
      <c r="R44" s="363"/>
      <c r="S44" s="369"/>
      <c r="T44" s="369"/>
      <c r="U44" s="369"/>
      <c r="V44" s="369"/>
      <c r="W44" s="369"/>
      <c r="X44" s="369"/>
      <c r="Y44" s="369"/>
      <c r="Z44" s="369"/>
      <c r="AA44" s="412"/>
      <c r="AB44" s="412"/>
      <c r="AC44" s="412"/>
      <c r="AD44" s="363" cm="1">
        <f t="array" ref="AD44">$C44*ESUM($E44)</f>
        <v>28</v>
      </c>
      <c r="AE44" s="365"/>
      <c r="AF44" s="365"/>
      <c r="AG44" s="365"/>
      <c r="AH44" s="365"/>
      <c r="AI44" s="365"/>
      <c r="AJ44" s="365"/>
      <c r="AK44" s="365"/>
      <c r="AL44" s="365"/>
      <c r="AM44" s="365"/>
      <c r="AN44" s="365"/>
      <c r="AO44" s="365"/>
      <c r="AP44" s="365"/>
      <c r="AQ44" s="365"/>
      <c r="AR44" s="365"/>
      <c r="AS44" s="365"/>
      <c r="AT44" s="365"/>
      <c r="AU44" s="365"/>
      <c r="AV44" s="365"/>
      <c r="AW44" s="365"/>
      <c r="AX44" s="365"/>
      <c r="AY44" s="365"/>
      <c r="AZ44" s="365"/>
      <c r="BA44" s="365"/>
      <c r="BB44" s="365"/>
      <c r="BC44" s="365"/>
      <c r="BD44" s="365"/>
      <c r="BE44" s="365"/>
      <c r="BF44" s="365"/>
      <c r="BG44" s="365"/>
      <c r="BH44" s="365"/>
      <c r="BI44" s="365"/>
      <c r="BJ44" s="365"/>
      <c r="BK44" s="365"/>
      <c r="BL44" s="365"/>
      <c r="BM44" s="365"/>
      <c r="BN44" s="365"/>
      <c r="BO44" s="365"/>
      <c r="BP44" s="365"/>
      <c r="BQ44" s="365"/>
      <c r="BR44" s="365"/>
      <c r="BS44" s="365"/>
      <c r="BT44" s="365"/>
      <c r="BU44" s="365"/>
      <c r="BV44" s="365"/>
      <c r="BW44" s="365"/>
      <c r="BX44" s="365"/>
      <c r="BY44" s="365"/>
      <c r="BZ44" s="365"/>
      <c r="CA44" s="365"/>
      <c r="CB44" s="365"/>
      <c r="CC44" s="365"/>
      <c r="CD44" s="365"/>
      <c r="CE44" s="365"/>
      <c r="CF44" s="365"/>
      <c r="CG44" s="365"/>
      <c r="CH44" s="365"/>
      <c r="CI44" s="365"/>
      <c r="CJ44" s="365"/>
      <c r="CK44" s="365"/>
      <c r="CL44" s="365"/>
      <c r="CM44" s="365"/>
      <c r="CN44" s="365"/>
      <c r="CO44" s="365"/>
      <c r="CP44" s="365"/>
      <c r="CQ44" s="365"/>
      <c r="CR44" s="365"/>
      <c r="CS44" s="365"/>
      <c r="CT44" s="365"/>
      <c r="CU44" s="365"/>
      <c r="CV44" s="365"/>
      <c r="CW44" s="365"/>
      <c r="CX44" s="365"/>
      <c r="CY44" s="365"/>
      <c r="CZ44" s="365"/>
      <c r="DA44" s="365"/>
      <c r="DB44" s="365"/>
      <c r="DC44" s="365"/>
      <c r="DD44" s="365"/>
      <c r="DE44" s="365"/>
      <c r="DF44" s="365"/>
      <c r="DG44" s="365"/>
      <c r="DH44" s="365"/>
      <c r="DI44" s="365"/>
      <c r="DJ44" s="365"/>
      <c r="DK44" s="365"/>
      <c r="DL44" s="365"/>
      <c r="DM44" s="365"/>
      <c r="DN44" s="365"/>
      <c r="DO44" s="365"/>
      <c r="DP44" s="365"/>
      <c r="DQ44" s="365"/>
      <c r="DR44" s="365"/>
      <c r="DS44" s="365"/>
      <c r="DT44" s="365"/>
      <c r="DU44" s="365"/>
      <c r="DV44" s="365"/>
      <c r="DW44" s="365"/>
      <c r="DX44" s="365"/>
      <c r="DY44" s="365"/>
      <c r="DZ44" s="365"/>
      <c r="EA44" s="365"/>
      <c r="EB44" s="365"/>
      <c r="EC44" s="365"/>
      <c r="ED44" s="365"/>
      <c r="EE44" s="365"/>
      <c r="EF44" s="365"/>
      <c r="EG44" s="365"/>
      <c r="EH44" s="365"/>
      <c r="EI44" s="365"/>
      <c r="EJ44" s="365"/>
      <c r="EK44" s="365"/>
      <c r="EL44" s="365"/>
      <c r="EM44" s="365"/>
      <c r="EN44" s="365"/>
      <c r="EO44" s="365"/>
      <c r="EP44" s="365"/>
      <c r="EQ44" s="365"/>
      <c r="ER44" s="365"/>
      <c r="ES44" s="365"/>
      <c r="ET44" s="365"/>
      <c r="EU44" s="365"/>
      <c r="EV44" s="365"/>
      <c r="EW44" s="365"/>
      <c r="EX44" s="365"/>
      <c r="EY44" s="365"/>
      <c r="EZ44" s="365"/>
      <c r="FA44" s="365"/>
      <c r="FB44" s="365"/>
      <c r="FC44" s="365"/>
      <c r="FD44" s="365"/>
      <c r="FE44" s="365"/>
      <c r="FF44" s="365"/>
      <c r="FG44" s="365"/>
      <c r="FH44" s="365"/>
      <c r="FI44" s="365"/>
      <c r="FJ44" s="365"/>
    </row>
    <row r="45" spans="1:166" ht="24.95" customHeight="1">
      <c r="A45" s="468"/>
      <c r="B45" s="289" t="s">
        <v>355</v>
      </c>
      <c r="C45" s="369">
        <v>4</v>
      </c>
      <c r="D45" s="364"/>
      <c r="E45" s="291">
        <v>7</v>
      </c>
      <c r="F45" s="369"/>
      <c r="G45" s="369"/>
      <c r="H45" s="369"/>
      <c r="I45" s="369"/>
      <c r="J45" s="369"/>
      <c r="K45" s="369"/>
      <c r="L45" s="369"/>
      <c r="M45" s="369"/>
      <c r="N45" s="609"/>
      <c r="O45" s="369"/>
      <c r="P45" s="369"/>
      <c r="Q45" s="369"/>
      <c r="R45" s="363"/>
      <c r="S45" s="369"/>
      <c r="T45" s="369"/>
      <c r="U45" s="369"/>
      <c r="V45" s="369"/>
      <c r="W45" s="369"/>
      <c r="X45" s="369"/>
      <c r="Y45" s="369"/>
      <c r="Z45" s="369"/>
      <c r="AA45" s="412"/>
      <c r="AB45" s="412"/>
      <c r="AC45" s="363" cm="1">
        <f t="array" ref="AC45">$C45*ESUM($E45)</f>
        <v>28</v>
      </c>
      <c r="AD45" s="412"/>
      <c r="AE45" s="365"/>
      <c r="AF45" s="365"/>
      <c r="AG45" s="365"/>
      <c r="AH45" s="365"/>
      <c r="AI45" s="365"/>
      <c r="AJ45" s="365"/>
      <c r="AK45" s="365"/>
      <c r="AL45" s="365"/>
      <c r="AM45" s="365"/>
      <c r="AN45" s="365"/>
      <c r="AO45" s="365"/>
      <c r="AP45" s="365"/>
      <c r="AQ45" s="365"/>
      <c r="AR45" s="365"/>
      <c r="AS45" s="365"/>
      <c r="AT45" s="365"/>
      <c r="AU45" s="365"/>
      <c r="AV45" s="365"/>
      <c r="AW45" s="365"/>
      <c r="AX45" s="365"/>
      <c r="AY45" s="365"/>
      <c r="AZ45" s="365"/>
      <c r="BA45" s="365"/>
      <c r="BB45" s="365"/>
      <c r="BC45" s="365"/>
      <c r="BD45" s="365"/>
      <c r="BE45" s="365"/>
      <c r="BF45" s="365"/>
      <c r="BG45" s="365"/>
      <c r="BH45" s="365"/>
      <c r="BI45" s="365"/>
      <c r="BJ45" s="365"/>
      <c r="BK45" s="365"/>
      <c r="BL45" s="365"/>
      <c r="BM45" s="365"/>
      <c r="BN45" s="365"/>
      <c r="BO45" s="365"/>
      <c r="BP45" s="365"/>
      <c r="BQ45" s="365"/>
      <c r="BR45" s="365"/>
      <c r="BS45" s="365"/>
      <c r="BT45" s="365"/>
      <c r="BU45" s="365"/>
      <c r="BV45" s="365"/>
      <c r="BW45" s="365"/>
      <c r="BX45" s="365"/>
      <c r="BY45" s="365"/>
      <c r="BZ45" s="365"/>
      <c r="CA45" s="365"/>
      <c r="CB45" s="365"/>
      <c r="CC45" s="365"/>
      <c r="CD45" s="365"/>
      <c r="CE45" s="365"/>
      <c r="CF45" s="365"/>
      <c r="CG45" s="365"/>
      <c r="CH45" s="365"/>
      <c r="CI45" s="365"/>
      <c r="CJ45" s="365"/>
      <c r="CK45" s="365"/>
      <c r="CL45" s="365"/>
      <c r="CM45" s="365"/>
      <c r="CN45" s="365"/>
      <c r="CO45" s="365"/>
      <c r="CP45" s="365"/>
      <c r="CQ45" s="365"/>
      <c r="CR45" s="365"/>
      <c r="CS45" s="365"/>
      <c r="CT45" s="365"/>
      <c r="CU45" s="365"/>
      <c r="CV45" s="365"/>
      <c r="CW45" s="365"/>
      <c r="CX45" s="365"/>
      <c r="CY45" s="365"/>
      <c r="CZ45" s="365"/>
      <c r="DA45" s="365"/>
      <c r="DB45" s="365"/>
      <c r="DC45" s="365"/>
      <c r="DD45" s="365"/>
      <c r="DE45" s="365"/>
      <c r="DF45" s="365"/>
      <c r="DG45" s="365"/>
      <c r="DH45" s="365"/>
      <c r="DI45" s="365"/>
      <c r="DJ45" s="365"/>
      <c r="DK45" s="365"/>
      <c r="DL45" s="365"/>
      <c r="DM45" s="365"/>
      <c r="DN45" s="365"/>
      <c r="DO45" s="365"/>
      <c r="DP45" s="365"/>
      <c r="DQ45" s="365"/>
      <c r="DR45" s="365"/>
      <c r="DS45" s="365"/>
      <c r="DT45" s="365"/>
      <c r="DU45" s="365"/>
      <c r="DV45" s="365"/>
      <c r="DW45" s="365"/>
      <c r="DX45" s="365"/>
      <c r="DY45" s="365"/>
      <c r="DZ45" s="365"/>
      <c r="EA45" s="365"/>
      <c r="EB45" s="365"/>
      <c r="EC45" s="365"/>
      <c r="ED45" s="365"/>
      <c r="EE45" s="365"/>
      <c r="EF45" s="365"/>
      <c r="EG45" s="365"/>
      <c r="EH45" s="365"/>
      <c r="EI45" s="365"/>
      <c r="EJ45" s="365"/>
      <c r="EK45" s="365"/>
      <c r="EL45" s="365"/>
      <c r="EM45" s="365"/>
      <c r="EN45" s="365"/>
      <c r="EO45" s="365"/>
      <c r="EP45" s="365"/>
      <c r="EQ45" s="365"/>
      <c r="ER45" s="365"/>
      <c r="ES45" s="365"/>
      <c r="ET45" s="365"/>
      <c r="EU45" s="365"/>
      <c r="EV45" s="365"/>
      <c r="EW45" s="365"/>
      <c r="EX45" s="365"/>
      <c r="EY45" s="365"/>
      <c r="EZ45" s="365"/>
      <c r="FA45" s="365"/>
      <c r="FB45" s="365"/>
      <c r="FC45" s="365"/>
      <c r="FD45" s="365"/>
      <c r="FE45" s="365"/>
      <c r="FF45" s="365"/>
      <c r="FG45" s="365"/>
      <c r="FH45" s="365"/>
      <c r="FI45" s="365"/>
      <c r="FJ45" s="365"/>
    </row>
    <row r="46" spans="1:166" ht="24.95" customHeight="1">
      <c r="A46" s="468"/>
      <c r="B46" s="289" t="s">
        <v>356</v>
      </c>
      <c r="C46" s="369">
        <v>2</v>
      </c>
      <c r="D46" s="364"/>
      <c r="E46" s="291">
        <v>7</v>
      </c>
      <c r="F46" s="369"/>
      <c r="G46" s="369"/>
      <c r="H46" s="369"/>
      <c r="I46" s="369"/>
      <c r="J46" s="369"/>
      <c r="K46" s="369"/>
      <c r="L46" s="369"/>
      <c r="M46" s="369"/>
      <c r="N46" s="609"/>
      <c r="O46" s="369"/>
      <c r="P46" s="369"/>
      <c r="Q46" s="369"/>
      <c r="R46" s="363"/>
      <c r="S46" s="369"/>
      <c r="T46" s="369"/>
      <c r="U46" s="369"/>
      <c r="V46" s="369"/>
      <c r="W46" s="369"/>
      <c r="X46" s="369"/>
      <c r="Y46" s="369"/>
      <c r="Z46" s="369"/>
      <c r="AA46" s="363" cm="1">
        <f t="array" ref="AA46">$C46*ESUM($E46)</f>
        <v>14</v>
      </c>
      <c r="AB46" s="412"/>
      <c r="AC46" s="412"/>
      <c r="AD46" s="412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5"/>
      <c r="AP46" s="365"/>
      <c r="AQ46" s="365"/>
      <c r="AR46" s="365"/>
      <c r="AS46" s="365"/>
      <c r="AT46" s="365"/>
      <c r="AU46" s="365"/>
      <c r="AV46" s="365"/>
      <c r="AW46" s="365"/>
      <c r="AX46" s="365"/>
      <c r="AY46" s="365"/>
      <c r="AZ46" s="365"/>
      <c r="BA46" s="365"/>
      <c r="BB46" s="365"/>
      <c r="BC46" s="365"/>
      <c r="BD46" s="365"/>
      <c r="BE46" s="365"/>
      <c r="BF46" s="365"/>
      <c r="BG46" s="365"/>
      <c r="BH46" s="365"/>
      <c r="BI46" s="365"/>
      <c r="BJ46" s="365"/>
      <c r="BK46" s="365"/>
      <c r="BL46" s="365"/>
      <c r="BM46" s="365"/>
      <c r="BN46" s="365"/>
      <c r="BO46" s="365"/>
      <c r="BP46" s="365"/>
      <c r="BQ46" s="365"/>
      <c r="BR46" s="365"/>
      <c r="BS46" s="365"/>
      <c r="BT46" s="365"/>
      <c r="BU46" s="365"/>
      <c r="BV46" s="365"/>
      <c r="BW46" s="365"/>
      <c r="BX46" s="365"/>
      <c r="BY46" s="365"/>
      <c r="BZ46" s="365"/>
      <c r="CA46" s="365"/>
      <c r="CB46" s="365"/>
      <c r="CC46" s="365"/>
      <c r="CD46" s="365"/>
      <c r="CE46" s="365"/>
      <c r="CF46" s="365"/>
      <c r="CG46" s="365"/>
      <c r="CH46" s="365"/>
      <c r="CI46" s="365"/>
      <c r="CJ46" s="365"/>
      <c r="CK46" s="365"/>
      <c r="CL46" s="365"/>
      <c r="CM46" s="365"/>
      <c r="CN46" s="365"/>
      <c r="CO46" s="365"/>
      <c r="CP46" s="365"/>
      <c r="CQ46" s="365"/>
      <c r="CR46" s="365"/>
      <c r="CS46" s="365"/>
      <c r="CT46" s="365"/>
      <c r="CU46" s="365"/>
      <c r="CV46" s="365"/>
      <c r="CW46" s="365"/>
      <c r="CX46" s="365"/>
      <c r="CY46" s="365"/>
      <c r="CZ46" s="365"/>
      <c r="DA46" s="365"/>
      <c r="DB46" s="365"/>
      <c r="DC46" s="365"/>
      <c r="DD46" s="365"/>
      <c r="DE46" s="365"/>
      <c r="DF46" s="365"/>
      <c r="DG46" s="365"/>
      <c r="DH46" s="365"/>
      <c r="DI46" s="365"/>
      <c r="DJ46" s="365"/>
      <c r="DK46" s="365"/>
      <c r="DL46" s="365"/>
      <c r="DM46" s="365"/>
      <c r="DN46" s="365"/>
      <c r="DO46" s="365"/>
      <c r="DP46" s="365"/>
      <c r="DQ46" s="365"/>
      <c r="DR46" s="365"/>
      <c r="DS46" s="365"/>
      <c r="DT46" s="365"/>
      <c r="DU46" s="365"/>
      <c r="DV46" s="365"/>
      <c r="DW46" s="365"/>
      <c r="DX46" s="365"/>
      <c r="DY46" s="365"/>
      <c r="DZ46" s="365"/>
      <c r="EA46" s="365"/>
      <c r="EB46" s="365"/>
      <c r="EC46" s="365"/>
      <c r="ED46" s="365"/>
      <c r="EE46" s="365"/>
      <c r="EF46" s="365"/>
      <c r="EG46" s="365"/>
      <c r="EH46" s="365"/>
      <c r="EI46" s="365"/>
      <c r="EJ46" s="365"/>
      <c r="EK46" s="365"/>
      <c r="EL46" s="365"/>
      <c r="EM46" s="365"/>
      <c r="EN46" s="365"/>
      <c r="EO46" s="365"/>
      <c r="EP46" s="365"/>
      <c r="EQ46" s="365"/>
      <c r="ER46" s="365"/>
      <c r="ES46" s="365"/>
      <c r="ET46" s="365"/>
      <c r="EU46" s="365"/>
      <c r="EV46" s="365"/>
      <c r="EW46" s="365"/>
      <c r="EX46" s="365"/>
      <c r="EY46" s="365"/>
      <c r="EZ46" s="365"/>
      <c r="FA46" s="365"/>
      <c r="FB46" s="365"/>
      <c r="FC46" s="365"/>
      <c r="FD46" s="365"/>
      <c r="FE46" s="365"/>
      <c r="FF46" s="365"/>
      <c r="FG46" s="365"/>
      <c r="FH46" s="365"/>
      <c r="FI46" s="365"/>
      <c r="FJ46" s="365"/>
    </row>
    <row r="47" spans="1:166" ht="24.95" customHeight="1">
      <c r="A47" s="468"/>
      <c r="B47" s="289" t="s">
        <v>357</v>
      </c>
      <c r="C47" s="369">
        <v>1</v>
      </c>
      <c r="D47" s="364"/>
      <c r="E47" s="291">
        <v>7</v>
      </c>
      <c r="F47" s="369"/>
      <c r="G47" s="369"/>
      <c r="H47" s="369"/>
      <c r="I47" s="369"/>
      <c r="J47" s="369"/>
      <c r="K47" s="369"/>
      <c r="L47" s="369"/>
      <c r="M47" s="369"/>
      <c r="N47" s="609"/>
      <c r="O47" s="369"/>
      <c r="P47" s="369"/>
      <c r="Q47" s="369"/>
      <c r="R47" s="363"/>
      <c r="S47" s="369"/>
      <c r="T47" s="363" cm="1">
        <f t="array" ref="T47">$C47*ESUM($E47)</f>
        <v>7</v>
      </c>
      <c r="U47" s="369"/>
      <c r="V47" s="369"/>
      <c r="W47" s="369"/>
      <c r="X47" s="369"/>
      <c r="Y47" s="369"/>
      <c r="Z47" s="369"/>
      <c r="AA47" s="412"/>
      <c r="AB47" s="412"/>
      <c r="AC47" s="412"/>
      <c r="AD47" s="412"/>
      <c r="AE47" s="365"/>
      <c r="AF47" s="365"/>
      <c r="AG47" s="365"/>
      <c r="AH47" s="365"/>
      <c r="AI47" s="365"/>
      <c r="AJ47" s="365"/>
      <c r="AK47" s="365"/>
      <c r="AL47" s="365"/>
      <c r="AM47" s="365"/>
      <c r="AN47" s="365"/>
      <c r="AO47" s="365"/>
      <c r="AP47" s="365"/>
      <c r="AQ47" s="365"/>
      <c r="AR47" s="365"/>
      <c r="AS47" s="365"/>
      <c r="AT47" s="365"/>
      <c r="AU47" s="365"/>
      <c r="AV47" s="365"/>
      <c r="AW47" s="365"/>
      <c r="AX47" s="365"/>
      <c r="AY47" s="365"/>
      <c r="AZ47" s="365"/>
      <c r="BA47" s="365"/>
      <c r="BB47" s="365"/>
      <c r="BC47" s="365"/>
      <c r="BD47" s="365"/>
      <c r="BE47" s="365"/>
      <c r="BF47" s="365"/>
      <c r="BG47" s="365"/>
      <c r="BH47" s="365"/>
      <c r="BI47" s="365"/>
      <c r="BJ47" s="365"/>
      <c r="BK47" s="365"/>
      <c r="BL47" s="365"/>
      <c r="BM47" s="365"/>
      <c r="BN47" s="365"/>
      <c r="BO47" s="365"/>
      <c r="BP47" s="365"/>
      <c r="BQ47" s="365"/>
      <c r="BR47" s="365"/>
      <c r="BS47" s="365"/>
      <c r="BT47" s="365"/>
      <c r="BU47" s="365"/>
      <c r="BV47" s="365"/>
      <c r="BW47" s="365"/>
      <c r="BX47" s="365"/>
      <c r="BY47" s="365"/>
      <c r="BZ47" s="365"/>
      <c r="CA47" s="365"/>
      <c r="CB47" s="365"/>
      <c r="CC47" s="365"/>
      <c r="CD47" s="365"/>
      <c r="CE47" s="365"/>
      <c r="CF47" s="365"/>
      <c r="CG47" s="365"/>
      <c r="CH47" s="365"/>
      <c r="CI47" s="365"/>
      <c r="CJ47" s="365"/>
      <c r="CK47" s="365"/>
      <c r="CL47" s="365"/>
      <c r="CM47" s="365"/>
      <c r="CN47" s="365"/>
      <c r="CO47" s="365"/>
      <c r="CP47" s="365"/>
      <c r="CQ47" s="365"/>
      <c r="CR47" s="365"/>
      <c r="CS47" s="365"/>
      <c r="CT47" s="365"/>
      <c r="CU47" s="365"/>
      <c r="CV47" s="365"/>
      <c r="CW47" s="365"/>
      <c r="CX47" s="365"/>
      <c r="CY47" s="365"/>
      <c r="CZ47" s="365"/>
      <c r="DA47" s="365"/>
      <c r="DB47" s="365"/>
      <c r="DC47" s="365"/>
      <c r="DD47" s="365"/>
      <c r="DE47" s="365"/>
      <c r="DF47" s="365"/>
      <c r="DG47" s="365"/>
      <c r="DH47" s="365"/>
      <c r="DI47" s="365"/>
      <c r="DJ47" s="365"/>
      <c r="DK47" s="365"/>
      <c r="DL47" s="365"/>
      <c r="DM47" s="365"/>
      <c r="DN47" s="365"/>
      <c r="DO47" s="365"/>
      <c r="DP47" s="365"/>
      <c r="DQ47" s="365"/>
      <c r="DR47" s="365"/>
      <c r="DS47" s="365"/>
      <c r="DT47" s="365"/>
      <c r="DU47" s="365"/>
      <c r="DV47" s="365"/>
      <c r="DW47" s="365"/>
      <c r="DX47" s="365"/>
      <c r="DY47" s="365"/>
      <c r="DZ47" s="365"/>
      <c r="EA47" s="365"/>
      <c r="EB47" s="365"/>
      <c r="EC47" s="365"/>
      <c r="ED47" s="365"/>
      <c r="EE47" s="365"/>
      <c r="EF47" s="365"/>
      <c r="EG47" s="365"/>
      <c r="EH47" s="365"/>
      <c r="EI47" s="365"/>
      <c r="EJ47" s="365"/>
      <c r="EK47" s="365"/>
      <c r="EL47" s="365"/>
      <c r="EM47" s="365"/>
      <c r="EN47" s="365"/>
      <c r="EO47" s="365"/>
      <c r="EP47" s="365"/>
      <c r="EQ47" s="365"/>
      <c r="ER47" s="365"/>
      <c r="ES47" s="365"/>
      <c r="ET47" s="365"/>
      <c r="EU47" s="365"/>
      <c r="EV47" s="365"/>
      <c r="EW47" s="365"/>
      <c r="EX47" s="365"/>
      <c r="EY47" s="365"/>
      <c r="EZ47" s="365"/>
      <c r="FA47" s="365"/>
      <c r="FB47" s="365"/>
      <c r="FC47" s="365"/>
      <c r="FD47" s="365"/>
      <c r="FE47" s="365"/>
      <c r="FF47" s="365"/>
      <c r="FG47" s="365"/>
      <c r="FH47" s="365"/>
      <c r="FI47" s="365"/>
      <c r="FJ47" s="365"/>
    </row>
    <row r="48" spans="1:166" ht="24.95" customHeight="1">
      <c r="A48" s="468"/>
      <c r="B48" s="289"/>
      <c r="C48" s="369"/>
      <c r="D48" s="364"/>
      <c r="E48" s="291"/>
      <c r="F48" s="369"/>
      <c r="G48" s="369"/>
      <c r="H48" s="369"/>
      <c r="I48" s="369"/>
      <c r="J48" s="369"/>
      <c r="K48" s="369"/>
      <c r="L48" s="369"/>
      <c r="M48" s="369"/>
      <c r="N48" s="609"/>
      <c r="O48" s="369"/>
      <c r="P48" s="369"/>
      <c r="Q48" s="369"/>
      <c r="R48" s="363"/>
      <c r="S48" s="369"/>
      <c r="T48" s="363"/>
      <c r="U48" s="369"/>
      <c r="V48" s="369"/>
      <c r="W48" s="369"/>
      <c r="X48" s="369"/>
      <c r="Y48" s="369"/>
      <c r="Z48" s="369"/>
      <c r="AA48" s="369"/>
      <c r="AB48" s="369"/>
      <c r="AC48" s="412"/>
      <c r="AD48" s="412"/>
      <c r="AE48" s="365"/>
      <c r="AF48" s="365"/>
      <c r="AG48" s="365"/>
      <c r="AH48" s="365"/>
      <c r="AI48" s="365"/>
      <c r="AJ48" s="365"/>
      <c r="AK48" s="365"/>
      <c r="AL48" s="365"/>
      <c r="AM48" s="365"/>
      <c r="AN48" s="365"/>
      <c r="AO48" s="365"/>
      <c r="AP48" s="365"/>
      <c r="AQ48" s="365"/>
      <c r="AR48" s="365"/>
      <c r="AS48" s="365"/>
      <c r="AT48" s="365"/>
      <c r="AU48" s="365"/>
      <c r="AV48" s="365"/>
      <c r="AW48" s="365"/>
      <c r="AX48" s="365"/>
      <c r="AY48" s="365"/>
      <c r="AZ48" s="365"/>
      <c r="BA48" s="365"/>
      <c r="BB48" s="365"/>
      <c r="BC48" s="365"/>
      <c r="BD48" s="365"/>
      <c r="BE48" s="365"/>
      <c r="BF48" s="365"/>
      <c r="BG48" s="365"/>
      <c r="BH48" s="365"/>
      <c r="BI48" s="365"/>
      <c r="BJ48" s="365"/>
      <c r="BK48" s="365"/>
      <c r="BL48" s="365"/>
      <c r="BM48" s="365"/>
      <c r="BN48" s="365"/>
      <c r="BO48" s="365"/>
      <c r="BP48" s="365"/>
      <c r="BQ48" s="365"/>
      <c r="BR48" s="365"/>
      <c r="BS48" s="365"/>
      <c r="BT48" s="365"/>
      <c r="BU48" s="365"/>
      <c r="BV48" s="365"/>
      <c r="BW48" s="365"/>
      <c r="BX48" s="365"/>
      <c r="BY48" s="365"/>
      <c r="BZ48" s="365"/>
      <c r="CA48" s="365"/>
      <c r="CB48" s="365"/>
      <c r="CC48" s="365"/>
      <c r="CD48" s="365"/>
      <c r="CE48" s="365"/>
      <c r="CF48" s="365"/>
      <c r="CG48" s="365"/>
      <c r="CH48" s="365"/>
      <c r="CI48" s="365"/>
      <c r="CJ48" s="365"/>
      <c r="CK48" s="365"/>
      <c r="CL48" s="365"/>
      <c r="CM48" s="365"/>
      <c r="CN48" s="365"/>
      <c r="CO48" s="365"/>
      <c r="CP48" s="365"/>
      <c r="CQ48" s="365"/>
      <c r="CR48" s="365"/>
      <c r="CS48" s="365"/>
      <c r="CT48" s="365"/>
      <c r="CU48" s="365"/>
      <c r="CV48" s="365"/>
      <c r="CW48" s="365"/>
      <c r="CX48" s="365"/>
      <c r="CY48" s="365"/>
      <c r="CZ48" s="365"/>
      <c r="DA48" s="365"/>
      <c r="DB48" s="365"/>
      <c r="DC48" s="365"/>
      <c r="DD48" s="365"/>
      <c r="DE48" s="365"/>
      <c r="DF48" s="365"/>
      <c r="DG48" s="365"/>
      <c r="DH48" s="365"/>
      <c r="DI48" s="365"/>
      <c r="DJ48" s="365"/>
      <c r="DK48" s="365"/>
      <c r="DL48" s="365"/>
      <c r="DM48" s="365"/>
      <c r="DN48" s="365"/>
      <c r="DO48" s="365"/>
      <c r="DP48" s="365"/>
      <c r="DQ48" s="365"/>
      <c r="DR48" s="365"/>
      <c r="DS48" s="365"/>
      <c r="DT48" s="365"/>
      <c r="DU48" s="365"/>
      <c r="DV48" s="365"/>
      <c r="DW48" s="365"/>
      <c r="DX48" s="365"/>
      <c r="DY48" s="365"/>
      <c r="DZ48" s="365"/>
      <c r="EA48" s="365"/>
      <c r="EB48" s="365"/>
      <c r="EC48" s="365"/>
      <c r="ED48" s="365"/>
      <c r="EE48" s="365"/>
      <c r="EF48" s="365"/>
      <c r="EG48" s="365"/>
      <c r="EH48" s="365"/>
      <c r="EI48" s="365"/>
      <c r="EJ48" s="365"/>
      <c r="EK48" s="365"/>
      <c r="EL48" s="365"/>
      <c r="EM48" s="365"/>
      <c r="EN48" s="365"/>
      <c r="EO48" s="365"/>
      <c r="EP48" s="365"/>
      <c r="EQ48" s="365"/>
      <c r="ER48" s="365"/>
      <c r="ES48" s="365"/>
      <c r="ET48" s="365"/>
      <c r="EU48" s="365"/>
      <c r="EV48" s="365"/>
      <c r="EW48" s="365"/>
      <c r="EX48" s="365"/>
      <c r="EY48" s="365"/>
      <c r="EZ48" s="365"/>
      <c r="FA48" s="365"/>
      <c r="FB48" s="365"/>
      <c r="FC48" s="365"/>
      <c r="FD48" s="365"/>
      <c r="FE48" s="365"/>
      <c r="FF48" s="365"/>
      <c r="FG48" s="365"/>
      <c r="FH48" s="365"/>
      <c r="FI48" s="365"/>
      <c r="FJ48" s="365"/>
    </row>
    <row r="49" spans="1:166" ht="24.95" customHeight="1">
      <c r="A49" s="468"/>
      <c r="B49" s="289"/>
      <c r="C49" s="369"/>
      <c r="D49" s="364"/>
      <c r="E49" s="291"/>
      <c r="F49" s="412"/>
      <c r="G49" s="412"/>
      <c r="H49" s="412"/>
      <c r="I49" s="412"/>
      <c r="J49" s="412"/>
      <c r="K49" s="412"/>
      <c r="L49" s="369"/>
      <c r="M49" s="369"/>
      <c r="N49" s="609"/>
      <c r="O49" s="369"/>
      <c r="P49" s="369"/>
      <c r="Q49" s="369"/>
      <c r="R49" s="363"/>
      <c r="S49" s="369"/>
      <c r="T49" s="363"/>
      <c r="U49" s="369"/>
      <c r="V49" s="369"/>
      <c r="W49" s="369"/>
      <c r="X49" s="369"/>
      <c r="Y49" s="369"/>
      <c r="Z49" s="369"/>
      <c r="AA49" s="412"/>
      <c r="AB49" s="412"/>
      <c r="AC49" s="412"/>
      <c r="AD49" s="412"/>
      <c r="AE49" s="365"/>
      <c r="AF49" s="365"/>
      <c r="AG49" s="365"/>
      <c r="AH49" s="365"/>
      <c r="AI49" s="365"/>
      <c r="AJ49" s="365"/>
      <c r="AK49" s="365"/>
      <c r="AL49" s="365"/>
      <c r="AM49" s="365"/>
      <c r="AN49" s="365"/>
      <c r="AO49" s="365"/>
      <c r="AP49" s="365"/>
      <c r="AQ49" s="365"/>
      <c r="AR49" s="365"/>
      <c r="AS49" s="365"/>
      <c r="AT49" s="365"/>
      <c r="AU49" s="365"/>
      <c r="AV49" s="365"/>
      <c r="AW49" s="365"/>
      <c r="AX49" s="365"/>
      <c r="AY49" s="365"/>
      <c r="AZ49" s="365"/>
      <c r="BA49" s="365"/>
      <c r="BB49" s="365"/>
      <c r="BC49" s="365"/>
      <c r="BD49" s="365"/>
      <c r="BE49" s="365"/>
      <c r="BF49" s="365"/>
      <c r="BG49" s="365"/>
      <c r="BH49" s="365"/>
      <c r="BI49" s="365"/>
      <c r="BJ49" s="365"/>
      <c r="BK49" s="365"/>
      <c r="BL49" s="365"/>
      <c r="BM49" s="365"/>
      <c r="BN49" s="365"/>
      <c r="BO49" s="365"/>
      <c r="BP49" s="365"/>
      <c r="BQ49" s="365"/>
      <c r="BR49" s="365"/>
      <c r="BS49" s="365"/>
      <c r="BT49" s="365"/>
      <c r="BU49" s="365"/>
      <c r="BV49" s="365"/>
      <c r="BW49" s="365"/>
      <c r="BX49" s="365"/>
      <c r="BY49" s="365"/>
      <c r="BZ49" s="365"/>
      <c r="CA49" s="365"/>
      <c r="CB49" s="365"/>
      <c r="CC49" s="365"/>
      <c r="CD49" s="365"/>
      <c r="CE49" s="365"/>
      <c r="CF49" s="365"/>
      <c r="CG49" s="365"/>
      <c r="CH49" s="365"/>
      <c r="CI49" s="365"/>
      <c r="CJ49" s="365"/>
      <c r="CK49" s="365"/>
      <c r="CL49" s="365"/>
      <c r="CM49" s="365"/>
      <c r="CN49" s="365"/>
      <c r="CO49" s="365"/>
      <c r="CP49" s="365"/>
      <c r="CQ49" s="365"/>
      <c r="CR49" s="365"/>
      <c r="CS49" s="365"/>
      <c r="CT49" s="365"/>
      <c r="CU49" s="365"/>
      <c r="CV49" s="365"/>
      <c r="CW49" s="365"/>
      <c r="CX49" s="365"/>
      <c r="CY49" s="365"/>
      <c r="CZ49" s="365"/>
      <c r="DA49" s="365"/>
      <c r="DB49" s="365"/>
      <c r="DC49" s="365"/>
      <c r="DD49" s="365"/>
      <c r="DE49" s="365"/>
      <c r="DF49" s="365"/>
      <c r="DG49" s="365"/>
      <c r="DH49" s="365"/>
      <c r="DI49" s="365"/>
      <c r="DJ49" s="365"/>
      <c r="DK49" s="365"/>
      <c r="DL49" s="365"/>
      <c r="DM49" s="365"/>
      <c r="DN49" s="365"/>
      <c r="DO49" s="365"/>
      <c r="DP49" s="365"/>
      <c r="DQ49" s="365"/>
      <c r="DR49" s="365"/>
      <c r="DS49" s="365"/>
      <c r="DT49" s="365"/>
      <c r="DU49" s="365"/>
      <c r="DV49" s="365"/>
      <c r="DW49" s="365"/>
      <c r="DX49" s="365"/>
      <c r="DY49" s="365"/>
      <c r="DZ49" s="365"/>
      <c r="EA49" s="365"/>
      <c r="EB49" s="365"/>
      <c r="EC49" s="365"/>
      <c r="ED49" s="365"/>
      <c r="EE49" s="365"/>
      <c r="EF49" s="365"/>
      <c r="EG49" s="365"/>
      <c r="EH49" s="365"/>
      <c r="EI49" s="365"/>
      <c r="EJ49" s="365"/>
      <c r="EK49" s="365"/>
      <c r="EL49" s="365"/>
      <c r="EM49" s="365"/>
      <c r="EN49" s="365"/>
      <c r="EO49" s="365"/>
      <c r="EP49" s="365"/>
      <c r="EQ49" s="365"/>
      <c r="ER49" s="365"/>
      <c r="ES49" s="365"/>
      <c r="ET49" s="365"/>
      <c r="EU49" s="365"/>
      <c r="EV49" s="365"/>
      <c r="EW49" s="365"/>
      <c r="EX49" s="365"/>
      <c r="EY49" s="365"/>
      <c r="EZ49" s="365"/>
      <c r="FA49" s="365"/>
      <c r="FB49" s="365"/>
      <c r="FC49" s="365"/>
      <c r="FD49" s="365"/>
      <c r="FE49" s="365"/>
      <c r="FF49" s="365"/>
      <c r="FG49" s="365"/>
      <c r="FH49" s="365"/>
      <c r="FI49" s="365"/>
      <c r="FJ49" s="365"/>
    </row>
    <row r="50" spans="1:166" ht="24.95" customHeight="1">
      <c r="A50" s="468"/>
      <c r="B50" s="289"/>
      <c r="C50" s="369"/>
      <c r="D50" s="364"/>
      <c r="E50" s="291"/>
      <c r="F50" s="412"/>
      <c r="G50" s="412"/>
      <c r="H50" s="412"/>
      <c r="I50" s="412"/>
      <c r="J50" s="412"/>
      <c r="K50" s="412"/>
      <c r="L50" s="369"/>
      <c r="M50" s="369"/>
      <c r="N50" s="609"/>
      <c r="O50" s="369"/>
      <c r="P50" s="369"/>
      <c r="Q50" s="369"/>
      <c r="R50" s="363"/>
      <c r="S50" s="369"/>
      <c r="T50" s="369"/>
      <c r="U50" s="369"/>
      <c r="V50" s="369"/>
      <c r="W50" s="369"/>
      <c r="X50" s="369"/>
      <c r="Y50" s="369"/>
      <c r="Z50" s="369"/>
      <c r="AA50" s="412"/>
      <c r="AB50" s="412"/>
      <c r="AC50" s="412"/>
      <c r="AD50" s="412"/>
      <c r="AE50" s="365"/>
      <c r="AF50" s="365"/>
      <c r="AG50" s="365"/>
      <c r="AH50" s="365"/>
      <c r="AI50" s="365"/>
      <c r="AJ50" s="365"/>
      <c r="AK50" s="365"/>
      <c r="AL50" s="365"/>
      <c r="AM50" s="365"/>
      <c r="AN50" s="365"/>
      <c r="AO50" s="365"/>
      <c r="AP50" s="365"/>
      <c r="AQ50" s="365"/>
      <c r="AR50" s="365"/>
      <c r="AS50" s="365"/>
      <c r="AT50" s="365"/>
      <c r="AU50" s="365"/>
      <c r="AV50" s="365"/>
      <c r="AW50" s="365"/>
      <c r="AX50" s="365"/>
      <c r="AY50" s="365"/>
      <c r="AZ50" s="365"/>
      <c r="BA50" s="365"/>
      <c r="BB50" s="365"/>
      <c r="BC50" s="365"/>
      <c r="BD50" s="365"/>
      <c r="BE50" s="365"/>
      <c r="BF50" s="365"/>
      <c r="BG50" s="365"/>
      <c r="BH50" s="365"/>
      <c r="BI50" s="365"/>
      <c r="BJ50" s="365"/>
      <c r="BK50" s="365"/>
      <c r="BL50" s="365"/>
      <c r="BM50" s="365"/>
      <c r="BN50" s="365"/>
      <c r="BO50" s="365"/>
      <c r="BP50" s="365"/>
      <c r="BQ50" s="365"/>
      <c r="BR50" s="365"/>
      <c r="BS50" s="365"/>
      <c r="BT50" s="365"/>
      <c r="BU50" s="365"/>
      <c r="BV50" s="365"/>
      <c r="BW50" s="365"/>
      <c r="BX50" s="365"/>
      <c r="BY50" s="365"/>
      <c r="BZ50" s="365"/>
      <c r="CA50" s="365"/>
      <c r="CB50" s="365"/>
      <c r="CC50" s="365"/>
      <c r="CD50" s="365"/>
      <c r="CE50" s="365"/>
      <c r="CF50" s="365"/>
      <c r="CG50" s="365"/>
      <c r="CH50" s="365"/>
      <c r="CI50" s="365"/>
      <c r="CJ50" s="365"/>
      <c r="CK50" s="365"/>
      <c r="CL50" s="365"/>
      <c r="CM50" s="365"/>
      <c r="CN50" s="365"/>
      <c r="CO50" s="365"/>
      <c r="CP50" s="365"/>
      <c r="CQ50" s="365"/>
      <c r="CR50" s="365"/>
      <c r="CS50" s="365"/>
      <c r="CT50" s="365"/>
      <c r="CU50" s="365"/>
      <c r="CV50" s="365"/>
      <c r="CW50" s="365"/>
      <c r="CX50" s="365"/>
      <c r="CY50" s="365"/>
      <c r="CZ50" s="365"/>
      <c r="DA50" s="365"/>
      <c r="DB50" s="365"/>
      <c r="DC50" s="365"/>
      <c r="DD50" s="365"/>
      <c r="DE50" s="365"/>
      <c r="DF50" s="365"/>
      <c r="DG50" s="365"/>
      <c r="DH50" s="365"/>
      <c r="DI50" s="365"/>
      <c r="DJ50" s="365"/>
      <c r="DK50" s="365"/>
      <c r="DL50" s="365"/>
      <c r="DM50" s="365"/>
      <c r="DN50" s="365"/>
      <c r="DO50" s="365"/>
      <c r="DP50" s="365"/>
      <c r="DQ50" s="365"/>
      <c r="DR50" s="365"/>
      <c r="DS50" s="365"/>
      <c r="DT50" s="365"/>
      <c r="DU50" s="365"/>
      <c r="DV50" s="365"/>
      <c r="DW50" s="365"/>
      <c r="DX50" s="365"/>
      <c r="DY50" s="365"/>
      <c r="DZ50" s="365"/>
      <c r="EA50" s="365"/>
      <c r="EB50" s="365"/>
      <c r="EC50" s="365"/>
      <c r="ED50" s="365"/>
      <c r="EE50" s="365"/>
      <c r="EF50" s="365"/>
      <c r="EG50" s="365"/>
      <c r="EH50" s="365"/>
      <c r="EI50" s="365"/>
      <c r="EJ50" s="365"/>
      <c r="EK50" s="365"/>
      <c r="EL50" s="365"/>
      <c r="EM50" s="365"/>
      <c r="EN50" s="365"/>
      <c r="EO50" s="365"/>
      <c r="EP50" s="365"/>
      <c r="EQ50" s="365"/>
      <c r="ER50" s="365"/>
      <c r="ES50" s="365"/>
      <c r="ET50" s="365"/>
      <c r="EU50" s="365"/>
      <c r="EV50" s="365"/>
      <c r="EW50" s="365"/>
      <c r="EX50" s="365"/>
      <c r="EY50" s="365"/>
      <c r="EZ50" s="365"/>
      <c r="FA50" s="365"/>
      <c r="FB50" s="365"/>
      <c r="FC50" s="365"/>
      <c r="FD50" s="365"/>
      <c r="FE50" s="365"/>
      <c r="FF50" s="365"/>
      <c r="FG50" s="365"/>
      <c r="FH50" s="365"/>
      <c r="FI50" s="365"/>
      <c r="FJ50" s="365"/>
    </row>
    <row r="51" spans="1:166" ht="24.95" customHeight="1">
      <c r="A51" s="468"/>
      <c r="B51" s="289"/>
      <c r="C51" s="369"/>
      <c r="D51" s="364"/>
      <c r="E51" s="291"/>
      <c r="F51" s="412"/>
      <c r="G51" s="412"/>
      <c r="H51" s="412"/>
      <c r="I51" s="412"/>
      <c r="J51" s="412"/>
      <c r="K51" s="412"/>
      <c r="L51" s="412"/>
      <c r="M51" s="412"/>
      <c r="N51" s="367"/>
      <c r="O51" s="412"/>
      <c r="P51" s="412"/>
      <c r="Q51" s="412"/>
      <c r="R51" s="410"/>
      <c r="S51" s="412"/>
      <c r="T51" s="412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365"/>
      <c r="AF51" s="365"/>
      <c r="AG51" s="365"/>
      <c r="AH51" s="365"/>
      <c r="AI51" s="365"/>
      <c r="AJ51" s="365"/>
      <c r="AK51" s="365"/>
      <c r="AL51" s="365"/>
      <c r="AM51" s="365"/>
      <c r="AN51" s="365"/>
      <c r="AO51" s="365"/>
      <c r="AP51" s="365"/>
      <c r="AQ51" s="365"/>
      <c r="AR51" s="365"/>
      <c r="AS51" s="365"/>
      <c r="AT51" s="365"/>
      <c r="AU51" s="365"/>
      <c r="AV51" s="365"/>
      <c r="AW51" s="365"/>
      <c r="AX51" s="365"/>
      <c r="AY51" s="365"/>
      <c r="AZ51" s="365"/>
      <c r="BA51" s="365"/>
      <c r="BB51" s="365"/>
      <c r="BC51" s="365"/>
      <c r="BD51" s="365"/>
      <c r="BE51" s="365"/>
      <c r="BF51" s="365"/>
      <c r="BG51" s="365"/>
      <c r="BH51" s="365"/>
      <c r="BI51" s="365"/>
      <c r="BJ51" s="365"/>
      <c r="BK51" s="365"/>
      <c r="BL51" s="365"/>
      <c r="BM51" s="365"/>
      <c r="BN51" s="365"/>
      <c r="BO51" s="365"/>
      <c r="BP51" s="365"/>
      <c r="BQ51" s="365"/>
      <c r="BR51" s="365"/>
      <c r="BS51" s="365"/>
      <c r="BT51" s="365"/>
      <c r="BU51" s="365"/>
      <c r="BV51" s="365"/>
      <c r="BW51" s="365"/>
      <c r="BX51" s="365"/>
      <c r="BY51" s="365"/>
      <c r="BZ51" s="365"/>
      <c r="CA51" s="365"/>
      <c r="CB51" s="365"/>
      <c r="CC51" s="365"/>
      <c r="CD51" s="365"/>
      <c r="CE51" s="365"/>
      <c r="CF51" s="365"/>
      <c r="CG51" s="365"/>
      <c r="CH51" s="365"/>
      <c r="CI51" s="365"/>
      <c r="CJ51" s="365"/>
      <c r="CK51" s="365"/>
      <c r="CL51" s="365"/>
      <c r="CM51" s="365"/>
      <c r="CN51" s="365"/>
      <c r="CO51" s="365"/>
      <c r="CP51" s="365"/>
      <c r="CQ51" s="365"/>
      <c r="CR51" s="365"/>
      <c r="CS51" s="365"/>
      <c r="CT51" s="365"/>
      <c r="CU51" s="365"/>
      <c r="CV51" s="365"/>
      <c r="CW51" s="365"/>
      <c r="CX51" s="365"/>
      <c r="CY51" s="365"/>
      <c r="CZ51" s="365"/>
      <c r="DA51" s="365"/>
      <c r="DB51" s="365"/>
      <c r="DC51" s="365"/>
      <c r="DD51" s="365"/>
      <c r="DE51" s="365"/>
      <c r="DF51" s="365"/>
      <c r="DG51" s="365"/>
      <c r="DH51" s="365"/>
      <c r="DI51" s="365"/>
      <c r="DJ51" s="365"/>
      <c r="DK51" s="365"/>
      <c r="DL51" s="365"/>
      <c r="DM51" s="365"/>
      <c r="DN51" s="365"/>
      <c r="DO51" s="365"/>
      <c r="DP51" s="365"/>
      <c r="DQ51" s="365"/>
      <c r="DR51" s="365"/>
      <c r="DS51" s="365"/>
      <c r="DT51" s="365"/>
      <c r="DU51" s="365"/>
      <c r="DV51" s="365"/>
      <c r="DW51" s="365"/>
      <c r="DX51" s="365"/>
      <c r="DY51" s="365"/>
      <c r="DZ51" s="365"/>
      <c r="EA51" s="365"/>
      <c r="EB51" s="365"/>
      <c r="EC51" s="365"/>
      <c r="ED51" s="365"/>
      <c r="EE51" s="365"/>
      <c r="EF51" s="365"/>
      <c r="EG51" s="365"/>
      <c r="EH51" s="365"/>
      <c r="EI51" s="365"/>
      <c r="EJ51" s="365"/>
      <c r="EK51" s="365"/>
      <c r="EL51" s="365"/>
      <c r="EM51" s="365"/>
      <c r="EN51" s="365"/>
      <c r="EO51" s="365"/>
      <c r="EP51" s="365"/>
      <c r="EQ51" s="365"/>
      <c r="ER51" s="365"/>
      <c r="ES51" s="365"/>
      <c r="ET51" s="365"/>
      <c r="EU51" s="365"/>
      <c r="EV51" s="365"/>
      <c r="EW51" s="365"/>
      <c r="EX51" s="365"/>
      <c r="EY51" s="365"/>
      <c r="EZ51" s="365"/>
      <c r="FA51" s="365"/>
      <c r="FB51" s="365"/>
      <c r="FC51" s="365"/>
      <c r="FD51" s="365"/>
      <c r="FE51" s="365"/>
      <c r="FF51" s="365"/>
      <c r="FG51" s="365"/>
      <c r="FH51" s="365"/>
      <c r="FI51" s="365"/>
      <c r="FJ51" s="365"/>
    </row>
    <row r="52" spans="1:166" ht="24.95" customHeight="1">
      <c r="A52" s="468"/>
      <c r="B52" s="289"/>
      <c r="C52" s="369"/>
      <c r="D52" s="364"/>
      <c r="E52" s="291"/>
      <c r="F52" s="412"/>
      <c r="G52" s="412"/>
      <c r="H52" s="412"/>
      <c r="I52" s="412"/>
      <c r="J52" s="412"/>
      <c r="K52" s="412"/>
      <c r="L52" s="412"/>
      <c r="M52" s="412"/>
      <c r="N52" s="367"/>
      <c r="O52" s="412"/>
      <c r="P52" s="412"/>
      <c r="Q52" s="412"/>
      <c r="R52" s="410"/>
      <c r="S52" s="412"/>
      <c r="T52" s="412"/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365"/>
      <c r="AF52" s="365"/>
      <c r="AG52" s="365"/>
      <c r="AH52" s="365"/>
      <c r="AI52" s="365"/>
      <c r="AJ52" s="365"/>
      <c r="AK52" s="365"/>
      <c r="AL52" s="365"/>
      <c r="AM52" s="365"/>
      <c r="AN52" s="365"/>
      <c r="AO52" s="365"/>
      <c r="AP52" s="365"/>
      <c r="AQ52" s="365"/>
      <c r="AR52" s="365"/>
      <c r="AS52" s="365"/>
      <c r="AT52" s="365"/>
      <c r="AU52" s="365"/>
      <c r="AV52" s="365"/>
      <c r="AW52" s="365"/>
      <c r="AX52" s="365"/>
      <c r="AY52" s="365"/>
      <c r="AZ52" s="365"/>
      <c r="BA52" s="365"/>
      <c r="BB52" s="365"/>
      <c r="BC52" s="365"/>
      <c r="BD52" s="365"/>
      <c r="BE52" s="365"/>
      <c r="BF52" s="365"/>
      <c r="BG52" s="365"/>
      <c r="BH52" s="365"/>
      <c r="BI52" s="365"/>
      <c r="BJ52" s="365"/>
      <c r="BK52" s="365"/>
      <c r="BL52" s="365"/>
      <c r="BM52" s="365"/>
      <c r="BN52" s="365"/>
      <c r="BO52" s="365"/>
      <c r="BP52" s="365"/>
      <c r="BQ52" s="365"/>
      <c r="BR52" s="365"/>
      <c r="BS52" s="365"/>
      <c r="BT52" s="365"/>
      <c r="BU52" s="365"/>
      <c r="BV52" s="365"/>
      <c r="BW52" s="365"/>
      <c r="BX52" s="365"/>
      <c r="BY52" s="365"/>
      <c r="BZ52" s="365"/>
      <c r="CA52" s="365"/>
      <c r="CB52" s="365"/>
      <c r="CC52" s="365"/>
      <c r="CD52" s="365"/>
      <c r="CE52" s="365"/>
      <c r="CF52" s="365"/>
      <c r="CG52" s="365"/>
      <c r="CH52" s="365"/>
      <c r="CI52" s="365"/>
      <c r="CJ52" s="365"/>
      <c r="CK52" s="365"/>
      <c r="CL52" s="365"/>
      <c r="CM52" s="365"/>
      <c r="CN52" s="365"/>
      <c r="CO52" s="365"/>
      <c r="CP52" s="365"/>
      <c r="CQ52" s="365"/>
      <c r="CR52" s="365"/>
      <c r="CS52" s="365"/>
      <c r="CT52" s="365"/>
      <c r="CU52" s="365"/>
      <c r="CV52" s="365"/>
      <c r="CW52" s="365"/>
      <c r="CX52" s="365"/>
      <c r="CY52" s="365"/>
      <c r="CZ52" s="365"/>
      <c r="DA52" s="365"/>
      <c r="DB52" s="365"/>
      <c r="DC52" s="365"/>
      <c r="DD52" s="365"/>
      <c r="DE52" s="365"/>
      <c r="DF52" s="365"/>
      <c r="DG52" s="365"/>
      <c r="DH52" s="365"/>
      <c r="DI52" s="365"/>
      <c r="DJ52" s="365"/>
      <c r="DK52" s="365"/>
      <c r="DL52" s="365"/>
      <c r="DM52" s="365"/>
      <c r="DN52" s="365"/>
      <c r="DO52" s="365"/>
      <c r="DP52" s="365"/>
      <c r="DQ52" s="365"/>
      <c r="DR52" s="365"/>
      <c r="DS52" s="365"/>
      <c r="DT52" s="365"/>
      <c r="DU52" s="365"/>
      <c r="DV52" s="365"/>
      <c r="DW52" s="365"/>
      <c r="DX52" s="365"/>
      <c r="DY52" s="365"/>
      <c r="DZ52" s="365"/>
      <c r="EA52" s="365"/>
      <c r="EB52" s="365"/>
      <c r="EC52" s="365"/>
      <c r="ED52" s="365"/>
      <c r="EE52" s="365"/>
      <c r="EF52" s="365"/>
      <c r="EG52" s="365"/>
      <c r="EH52" s="365"/>
      <c r="EI52" s="365"/>
      <c r="EJ52" s="365"/>
      <c r="EK52" s="365"/>
      <c r="EL52" s="365"/>
      <c r="EM52" s="365"/>
      <c r="EN52" s="365"/>
      <c r="EO52" s="365"/>
      <c r="EP52" s="365"/>
      <c r="EQ52" s="365"/>
      <c r="ER52" s="365"/>
      <c r="ES52" s="365"/>
      <c r="ET52" s="365"/>
      <c r="EU52" s="365"/>
      <c r="EV52" s="365"/>
      <c r="EW52" s="365"/>
      <c r="EX52" s="365"/>
      <c r="EY52" s="365"/>
      <c r="EZ52" s="365"/>
      <c r="FA52" s="365"/>
      <c r="FB52" s="365"/>
      <c r="FC52" s="365"/>
      <c r="FD52" s="365"/>
      <c r="FE52" s="365"/>
      <c r="FF52" s="365"/>
      <c r="FG52" s="365"/>
      <c r="FH52" s="365"/>
      <c r="FI52" s="365"/>
      <c r="FJ52" s="365"/>
    </row>
    <row r="53" spans="1:166" ht="24.95" customHeight="1">
      <c r="A53" s="468"/>
      <c r="B53" s="289"/>
      <c r="C53" s="369"/>
      <c r="D53" s="364"/>
      <c r="E53" s="291"/>
      <c r="F53" s="412"/>
      <c r="G53" s="412"/>
      <c r="H53" s="412"/>
      <c r="I53" s="412"/>
      <c r="J53" s="412"/>
      <c r="K53" s="412"/>
      <c r="L53" s="412"/>
      <c r="M53" s="412"/>
      <c r="N53" s="367"/>
      <c r="O53" s="412"/>
      <c r="P53" s="412"/>
      <c r="Q53" s="412"/>
      <c r="R53" s="410"/>
      <c r="S53" s="412"/>
      <c r="T53" s="412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365"/>
      <c r="AF53" s="365"/>
      <c r="AG53" s="365"/>
      <c r="AH53" s="365"/>
      <c r="AI53" s="365"/>
      <c r="AJ53" s="365"/>
      <c r="AK53" s="365"/>
      <c r="AL53" s="365"/>
      <c r="AM53" s="365"/>
      <c r="AN53" s="365"/>
      <c r="AO53" s="365"/>
      <c r="AP53" s="365"/>
      <c r="AQ53" s="365"/>
      <c r="AR53" s="365"/>
      <c r="AS53" s="365"/>
      <c r="AT53" s="365"/>
      <c r="AU53" s="365"/>
      <c r="AV53" s="365"/>
      <c r="AW53" s="365"/>
      <c r="AX53" s="365"/>
      <c r="AY53" s="365"/>
      <c r="AZ53" s="365"/>
      <c r="BA53" s="365"/>
      <c r="BB53" s="365"/>
      <c r="BC53" s="365"/>
      <c r="BD53" s="365"/>
      <c r="BE53" s="365"/>
      <c r="BF53" s="365"/>
      <c r="BG53" s="365"/>
      <c r="BH53" s="365"/>
      <c r="BI53" s="365"/>
      <c r="BJ53" s="365"/>
      <c r="BK53" s="365"/>
      <c r="BL53" s="365"/>
      <c r="BM53" s="365"/>
      <c r="BN53" s="365"/>
      <c r="BO53" s="365"/>
      <c r="BP53" s="365"/>
      <c r="BQ53" s="365"/>
      <c r="BR53" s="365"/>
      <c r="BS53" s="365"/>
      <c r="BT53" s="365"/>
      <c r="BU53" s="365"/>
      <c r="BV53" s="365"/>
      <c r="BW53" s="365"/>
      <c r="BX53" s="365"/>
      <c r="BY53" s="365"/>
      <c r="BZ53" s="365"/>
      <c r="CA53" s="365"/>
      <c r="CB53" s="365"/>
      <c r="CC53" s="365"/>
      <c r="CD53" s="365"/>
      <c r="CE53" s="365"/>
      <c r="CF53" s="365"/>
      <c r="CG53" s="365"/>
      <c r="CH53" s="365"/>
      <c r="CI53" s="365"/>
      <c r="CJ53" s="365"/>
      <c r="CK53" s="365"/>
      <c r="CL53" s="365"/>
      <c r="CM53" s="365"/>
      <c r="CN53" s="365"/>
      <c r="CO53" s="365"/>
      <c r="CP53" s="365"/>
      <c r="CQ53" s="365"/>
      <c r="CR53" s="365"/>
      <c r="CS53" s="365"/>
      <c r="CT53" s="365"/>
      <c r="CU53" s="365"/>
      <c r="CV53" s="365"/>
      <c r="CW53" s="365"/>
      <c r="CX53" s="365"/>
      <c r="CY53" s="365"/>
      <c r="CZ53" s="365"/>
      <c r="DA53" s="365"/>
      <c r="DB53" s="365"/>
      <c r="DC53" s="365"/>
      <c r="DD53" s="365"/>
      <c r="DE53" s="365"/>
      <c r="DF53" s="365"/>
      <c r="DG53" s="365"/>
      <c r="DH53" s="365"/>
      <c r="DI53" s="365"/>
      <c r="DJ53" s="365"/>
      <c r="DK53" s="365"/>
      <c r="DL53" s="365"/>
      <c r="DM53" s="365"/>
      <c r="DN53" s="365"/>
      <c r="DO53" s="365"/>
      <c r="DP53" s="365"/>
      <c r="DQ53" s="365"/>
      <c r="DR53" s="365"/>
      <c r="DS53" s="365"/>
      <c r="DT53" s="365"/>
      <c r="DU53" s="365"/>
      <c r="DV53" s="365"/>
      <c r="DW53" s="365"/>
      <c r="DX53" s="365"/>
      <c r="DY53" s="365"/>
      <c r="DZ53" s="365"/>
      <c r="EA53" s="365"/>
      <c r="EB53" s="365"/>
      <c r="EC53" s="365"/>
      <c r="ED53" s="365"/>
      <c r="EE53" s="365"/>
      <c r="EF53" s="365"/>
      <c r="EG53" s="365"/>
      <c r="EH53" s="365"/>
      <c r="EI53" s="365"/>
      <c r="EJ53" s="365"/>
      <c r="EK53" s="365"/>
      <c r="EL53" s="365"/>
      <c r="EM53" s="365"/>
      <c r="EN53" s="365"/>
      <c r="EO53" s="365"/>
      <c r="EP53" s="365"/>
      <c r="EQ53" s="365"/>
      <c r="ER53" s="365"/>
      <c r="ES53" s="365"/>
      <c r="ET53" s="365"/>
      <c r="EU53" s="365"/>
      <c r="EV53" s="365"/>
      <c r="EW53" s="365"/>
      <c r="EX53" s="365"/>
      <c r="EY53" s="365"/>
      <c r="EZ53" s="365"/>
      <c r="FA53" s="365"/>
      <c r="FB53" s="365"/>
      <c r="FC53" s="365"/>
      <c r="FD53" s="365"/>
      <c r="FE53" s="365"/>
      <c r="FF53" s="365"/>
      <c r="FG53" s="365"/>
      <c r="FH53" s="365"/>
      <c r="FI53" s="365"/>
      <c r="FJ53" s="365"/>
    </row>
    <row r="54" spans="1:166" ht="24.95" customHeight="1">
      <c r="A54" s="468"/>
      <c r="B54" s="289"/>
      <c r="C54" s="369"/>
      <c r="D54" s="364"/>
      <c r="E54" s="291"/>
      <c r="F54" s="412"/>
      <c r="G54" s="367"/>
      <c r="H54" s="412"/>
      <c r="I54" s="412"/>
      <c r="J54" s="412"/>
      <c r="K54" s="412"/>
      <c r="L54" s="412"/>
      <c r="M54" s="412"/>
      <c r="N54" s="367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365"/>
      <c r="AF54" s="365"/>
      <c r="AG54" s="365"/>
      <c r="AH54" s="365"/>
      <c r="AI54" s="365"/>
      <c r="AJ54" s="365"/>
      <c r="AK54" s="365"/>
      <c r="AL54" s="365"/>
      <c r="AM54" s="365"/>
      <c r="AN54" s="365"/>
      <c r="AO54" s="365"/>
      <c r="AP54" s="365"/>
      <c r="AQ54" s="365"/>
      <c r="AR54" s="365"/>
      <c r="AS54" s="365"/>
      <c r="AT54" s="365"/>
      <c r="AU54" s="365"/>
      <c r="AV54" s="365"/>
      <c r="AW54" s="365"/>
      <c r="AX54" s="365"/>
      <c r="AY54" s="365"/>
      <c r="AZ54" s="365"/>
      <c r="BA54" s="365"/>
      <c r="BB54" s="365"/>
      <c r="BC54" s="365"/>
      <c r="BD54" s="365"/>
      <c r="BE54" s="365"/>
      <c r="BF54" s="365"/>
      <c r="BG54" s="365"/>
      <c r="BH54" s="365"/>
      <c r="BI54" s="365"/>
      <c r="BJ54" s="365"/>
      <c r="BK54" s="365"/>
      <c r="BL54" s="365"/>
      <c r="BM54" s="365"/>
      <c r="BN54" s="365"/>
      <c r="BO54" s="365"/>
      <c r="BP54" s="365"/>
      <c r="BQ54" s="365"/>
      <c r="BR54" s="365"/>
      <c r="BS54" s="365"/>
      <c r="BT54" s="365"/>
      <c r="BU54" s="365"/>
      <c r="BV54" s="365"/>
      <c r="BW54" s="365"/>
      <c r="BX54" s="365"/>
      <c r="BY54" s="365"/>
      <c r="BZ54" s="365"/>
      <c r="CA54" s="365"/>
      <c r="CB54" s="365"/>
      <c r="CC54" s="365"/>
      <c r="CD54" s="365"/>
      <c r="CE54" s="365"/>
      <c r="CF54" s="365"/>
      <c r="CG54" s="365"/>
      <c r="CH54" s="365"/>
      <c r="CI54" s="365"/>
      <c r="CJ54" s="365"/>
      <c r="CK54" s="365"/>
      <c r="CL54" s="365"/>
      <c r="CM54" s="365"/>
      <c r="CN54" s="365"/>
      <c r="CO54" s="365"/>
      <c r="CP54" s="365"/>
      <c r="CQ54" s="365"/>
      <c r="CR54" s="365"/>
      <c r="CS54" s="365"/>
      <c r="CT54" s="365"/>
      <c r="CU54" s="365"/>
      <c r="CV54" s="365"/>
      <c r="CW54" s="365"/>
      <c r="CX54" s="365"/>
      <c r="CY54" s="365"/>
      <c r="CZ54" s="365"/>
      <c r="DA54" s="365"/>
      <c r="DB54" s="365"/>
      <c r="DC54" s="365"/>
      <c r="DD54" s="365"/>
      <c r="DE54" s="365"/>
      <c r="DF54" s="365"/>
      <c r="DG54" s="365"/>
      <c r="DH54" s="365"/>
      <c r="DI54" s="365"/>
      <c r="DJ54" s="365"/>
      <c r="DK54" s="365"/>
      <c r="DL54" s="365"/>
      <c r="DM54" s="365"/>
      <c r="DN54" s="365"/>
      <c r="DO54" s="365"/>
      <c r="DP54" s="365"/>
      <c r="DQ54" s="365"/>
      <c r="DR54" s="365"/>
      <c r="DS54" s="365"/>
      <c r="DT54" s="365"/>
      <c r="DU54" s="365"/>
      <c r="DV54" s="365"/>
      <c r="DW54" s="365"/>
      <c r="DX54" s="365"/>
      <c r="DY54" s="365"/>
      <c r="DZ54" s="365"/>
      <c r="EA54" s="365"/>
      <c r="EB54" s="365"/>
      <c r="EC54" s="365"/>
      <c r="ED54" s="365"/>
      <c r="EE54" s="365"/>
      <c r="EF54" s="365"/>
      <c r="EG54" s="365"/>
      <c r="EH54" s="365"/>
      <c r="EI54" s="365"/>
      <c r="EJ54" s="365"/>
      <c r="EK54" s="365"/>
      <c r="EL54" s="365"/>
      <c r="EM54" s="365"/>
      <c r="EN54" s="365"/>
      <c r="EO54" s="365"/>
      <c r="EP54" s="365"/>
      <c r="EQ54" s="365"/>
      <c r="ER54" s="365"/>
      <c r="ES54" s="365"/>
      <c r="ET54" s="365"/>
      <c r="EU54" s="365"/>
      <c r="EV54" s="365"/>
      <c r="EW54" s="365"/>
      <c r="EX54" s="365"/>
      <c r="EY54" s="365"/>
      <c r="EZ54" s="365"/>
      <c r="FA54" s="365"/>
      <c r="FB54" s="365"/>
      <c r="FC54" s="365"/>
      <c r="FD54" s="365"/>
      <c r="FE54" s="365"/>
      <c r="FF54" s="365"/>
      <c r="FG54" s="365"/>
      <c r="FH54" s="365"/>
      <c r="FI54" s="365"/>
      <c r="FJ54" s="365"/>
    </row>
    <row r="55" spans="1:166" ht="24.95" customHeight="1">
      <c r="A55" s="469"/>
      <c r="B55" s="289"/>
      <c r="C55" s="369"/>
      <c r="D55" s="364"/>
      <c r="E55" s="293"/>
      <c r="F55" s="412"/>
      <c r="G55" s="367"/>
      <c r="H55" s="412"/>
      <c r="I55" s="412"/>
      <c r="J55" s="412"/>
      <c r="K55" s="412"/>
      <c r="L55" s="412"/>
      <c r="M55" s="412"/>
      <c r="N55" s="367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365"/>
      <c r="AF55" s="365"/>
      <c r="AG55" s="365"/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365"/>
      <c r="AS55" s="365"/>
      <c r="AT55" s="365"/>
      <c r="AU55" s="365"/>
      <c r="AV55" s="365"/>
      <c r="AW55" s="365"/>
      <c r="AX55" s="365"/>
      <c r="AY55" s="365"/>
      <c r="AZ55" s="365"/>
      <c r="BA55" s="365"/>
      <c r="BB55" s="365"/>
      <c r="BC55" s="365"/>
      <c r="BD55" s="365"/>
      <c r="BE55" s="365"/>
      <c r="BF55" s="365"/>
      <c r="BG55" s="365"/>
      <c r="BH55" s="365"/>
      <c r="BI55" s="365"/>
      <c r="BJ55" s="365"/>
      <c r="BK55" s="365"/>
      <c r="BL55" s="365"/>
      <c r="BM55" s="365"/>
      <c r="BN55" s="365"/>
      <c r="BO55" s="365"/>
      <c r="BP55" s="365"/>
      <c r="BQ55" s="365"/>
      <c r="BR55" s="365"/>
      <c r="BS55" s="365"/>
      <c r="BT55" s="365"/>
      <c r="BU55" s="365"/>
      <c r="BV55" s="365"/>
      <c r="BW55" s="365"/>
      <c r="BX55" s="365"/>
      <c r="BY55" s="365"/>
      <c r="BZ55" s="365"/>
      <c r="CA55" s="365"/>
      <c r="CB55" s="365"/>
      <c r="CC55" s="365"/>
      <c r="CD55" s="365"/>
      <c r="CE55" s="365"/>
      <c r="CF55" s="365"/>
      <c r="CG55" s="365"/>
      <c r="CH55" s="365"/>
      <c r="CI55" s="365"/>
      <c r="CJ55" s="365"/>
      <c r="CK55" s="365"/>
      <c r="CL55" s="365"/>
      <c r="CM55" s="365"/>
      <c r="CN55" s="365"/>
      <c r="CO55" s="365"/>
      <c r="CP55" s="365"/>
      <c r="CQ55" s="365"/>
      <c r="CR55" s="365"/>
      <c r="CS55" s="365"/>
      <c r="CT55" s="365"/>
      <c r="CU55" s="365"/>
      <c r="CV55" s="365"/>
      <c r="CW55" s="365"/>
      <c r="CX55" s="365"/>
      <c r="CY55" s="365"/>
      <c r="CZ55" s="365"/>
      <c r="DA55" s="365"/>
      <c r="DB55" s="365"/>
      <c r="DC55" s="365"/>
      <c r="DD55" s="365"/>
      <c r="DE55" s="365"/>
      <c r="DF55" s="365"/>
      <c r="DG55" s="365"/>
      <c r="DH55" s="365"/>
      <c r="DI55" s="365"/>
      <c r="DJ55" s="365"/>
      <c r="DK55" s="365"/>
      <c r="DL55" s="365"/>
      <c r="DM55" s="365"/>
      <c r="DN55" s="365"/>
      <c r="DO55" s="365"/>
      <c r="DP55" s="365"/>
      <c r="DQ55" s="365"/>
      <c r="DR55" s="365"/>
      <c r="DS55" s="365"/>
      <c r="DT55" s="365"/>
      <c r="DU55" s="365"/>
      <c r="DV55" s="365"/>
      <c r="DW55" s="365"/>
      <c r="DX55" s="365"/>
      <c r="DY55" s="365"/>
      <c r="DZ55" s="365"/>
      <c r="EA55" s="365"/>
      <c r="EB55" s="365"/>
      <c r="EC55" s="365"/>
      <c r="ED55" s="365"/>
      <c r="EE55" s="365"/>
      <c r="EF55" s="365"/>
      <c r="EG55" s="365"/>
      <c r="EH55" s="365"/>
      <c r="EI55" s="365"/>
      <c r="EJ55" s="365"/>
      <c r="EK55" s="365"/>
      <c r="EL55" s="365"/>
      <c r="EM55" s="365"/>
      <c r="EN55" s="365"/>
      <c r="EO55" s="365"/>
      <c r="EP55" s="365"/>
      <c r="EQ55" s="365"/>
      <c r="ER55" s="365"/>
      <c r="ES55" s="365"/>
      <c r="ET55" s="365"/>
      <c r="EU55" s="365"/>
      <c r="EV55" s="365"/>
      <c r="EW55" s="365"/>
      <c r="EX55" s="365"/>
      <c r="EY55" s="365"/>
      <c r="EZ55" s="365"/>
      <c r="FA55" s="365"/>
      <c r="FB55" s="365"/>
      <c r="FC55" s="365"/>
      <c r="FD55" s="365"/>
      <c r="FE55" s="365"/>
      <c r="FF55" s="365"/>
      <c r="FG55" s="365"/>
      <c r="FH55" s="365"/>
      <c r="FI55" s="365"/>
      <c r="FJ55" s="365"/>
    </row>
    <row r="56" spans="1:166" ht="24.95" customHeight="1">
      <c r="A56" s="469"/>
      <c r="B56" s="289"/>
      <c r="C56" s="369"/>
      <c r="D56" s="364"/>
      <c r="E56" s="293"/>
      <c r="F56" s="412"/>
      <c r="G56" s="367"/>
      <c r="H56" s="412"/>
      <c r="I56" s="412"/>
      <c r="J56" s="412"/>
      <c r="K56" s="412"/>
      <c r="L56" s="412"/>
      <c r="M56" s="412"/>
      <c r="N56" s="367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365"/>
      <c r="AF56" s="365"/>
      <c r="AG56" s="365"/>
      <c r="AH56" s="365"/>
      <c r="AI56" s="365"/>
      <c r="AJ56" s="365"/>
      <c r="AK56" s="365"/>
      <c r="AL56" s="365"/>
      <c r="AM56" s="365"/>
      <c r="AN56" s="365"/>
      <c r="AO56" s="365"/>
      <c r="AP56" s="365"/>
      <c r="AQ56" s="365"/>
      <c r="AR56" s="365"/>
      <c r="AS56" s="365"/>
      <c r="AT56" s="365"/>
      <c r="AU56" s="365"/>
      <c r="AV56" s="365"/>
      <c r="AW56" s="365"/>
      <c r="AX56" s="365"/>
      <c r="AY56" s="365"/>
      <c r="AZ56" s="365"/>
      <c r="BA56" s="365"/>
      <c r="BB56" s="365"/>
      <c r="BC56" s="365"/>
      <c r="BD56" s="365"/>
      <c r="BE56" s="365"/>
      <c r="BF56" s="365"/>
      <c r="BG56" s="365"/>
      <c r="BH56" s="365"/>
      <c r="BI56" s="365"/>
      <c r="BJ56" s="365"/>
      <c r="BK56" s="365"/>
      <c r="BL56" s="365"/>
      <c r="BM56" s="365"/>
      <c r="BN56" s="365"/>
      <c r="BO56" s="365"/>
      <c r="BP56" s="365"/>
      <c r="BQ56" s="365"/>
      <c r="BR56" s="365"/>
      <c r="BS56" s="365"/>
      <c r="BT56" s="365"/>
      <c r="BU56" s="365"/>
      <c r="BV56" s="365"/>
      <c r="BW56" s="365"/>
      <c r="BX56" s="365"/>
      <c r="BY56" s="365"/>
      <c r="BZ56" s="365"/>
      <c r="CA56" s="365"/>
      <c r="CB56" s="365"/>
      <c r="CC56" s="365"/>
      <c r="CD56" s="365"/>
      <c r="CE56" s="365"/>
      <c r="CF56" s="365"/>
      <c r="CG56" s="365"/>
      <c r="CH56" s="365"/>
      <c r="CI56" s="365"/>
      <c r="CJ56" s="365"/>
      <c r="CK56" s="365"/>
      <c r="CL56" s="365"/>
      <c r="CM56" s="365"/>
      <c r="CN56" s="365"/>
      <c r="CO56" s="365"/>
      <c r="CP56" s="365"/>
      <c r="CQ56" s="365"/>
      <c r="CR56" s="365"/>
      <c r="CS56" s="365"/>
      <c r="CT56" s="365"/>
      <c r="CU56" s="365"/>
      <c r="CV56" s="365"/>
      <c r="CW56" s="365"/>
      <c r="CX56" s="365"/>
      <c r="CY56" s="365"/>
      <c r="CZ56" s="365"/>
      <c r="DA56" s="365"/>
      <c r="DB56" s="365"/>
      <c r="DC56" s="365"/>
      <c r="DD56" s="365"/>
      <c r="DE56" s="365"/>
      <c r="DF56" s="365"/>
      <c r="DG56" s="365"/>
      <c r="DH56" s="365"/>
      <c r="DI56" s="365"/>
      <c r="DJ56" s="365"/>
      <c r="DK56" s="365"/>
      <c r="DL56" s="365"/>
      <c r="DM56" s="365"/>
      <c r="DN56" s="365"/>
      <c r="DO56" s="365"/>
      <c r="DP56" s="365"/>
      <c r="DQ56" s="365"/>
      <c r="DR56" s="365"/>
      <c r="DS56" s="365"/>
      <c r="DT56" s="365"/>
      <c r="DU56" s="365"/>
      <c r="DV56" s="365"/>
      <c r="DW56" s="365"/>
      <c r="DX56" s="365"/>
      <c r="DY56" s="365"/>
      <c r="DZ56" s="365"/>
      <c r="EA56" s="365"/>
      <c r="EB56" s="365"/>
      <c r="EC56" s="365"/>
      <c r="ED56" s="365"/>
      <c r="EE56" s="365"/>
      <c r="EF56" s="365"/>
      <c r="EG56" s="365"/>
      <c r="EH56" s="365"/>
      <c r="EI56" s="365"/>
      <c r="EJ56" s="365"/>
      <c r="EK56" s="365"/>
      <c r="EL56" s="365"/>
      <c r="EM56" s="365"/>
      <c r="EN56" s="365"/>
      <c r="EO56" s="365"/>
      <c r="EP56" s="365"/>
      <c r="EQ56" s="365"/>
      <c r="ER56" s="365"/>
      <c r="ES56" s="365"/>
      <c r="ET56" s="365"/>
      <c r="EU56" s="365"/>
      <c r="EV56" s="365"/>
      <c r="EW56" s="365"/>
      <c r="EX56" s="365"/>
      <c r="EY56" s="365"/>
      <c r="EZ56" s="365"/>
      <c r="FA56" s="365"/>
      <c r="FB56" s="365"/>
      <c r="FC56" s="365"/>
      <c r="FD56" s="365"/>
      <c r="FE56" s="365"/>
      <c r="FF56" s="365"/>
      <c r="FG56" s="365"/>
      <c r="FH56" s="365"/>
      <c r="FI56" s="365"/>
      <c r="FJ56" s="365"/>
    </row>
    <row r="57" spans="1:166" ht="24.95" customHeight="1">
      <c r="A57" s="469"/>
      <c r="B57" s="288"/>
      <c r="C57" s="369"/>
      <c r="D57" s="364"/>
      <c r="E57" s="293"/>
      <c r="F57" s="412"/>
      <c r="G57" s="367"/>
      <c r="H57" s="412"/>
      <c r="I57" s="412"/>
      <c r="J57" s="412"/>
      <c r="K57" s="412"/>
      <c r="L57" s="412"/>
      <c r="M57" s="412"/>
      <c r="N57" s="367"/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412"/>
      <c r="Z57" s="412"/>
      <c r="AA57" s="412"/>
      <c r="AB57" s="412"/>
      <c r="AC57" s="412"/>
      <c r="AD57" s="412"/>
      <c r="AE57" s="365"/>
      <c r="AF57" s="365"/>
      <c r="AG57" s="365"/>
      <c r="AH57" s="365"/>
      <c r="AI57" s="365"/>
      <c r="AJ57" s="365"/>
      <c r="AK57" s="365"/>
      <c r="AL57" s="365"/>
      <c r="AM57" s="365"/>
      <c r="AN57" s="365"/>
      <c r="AO57" s="365"/>
      <c r="AP57" s="365"/>
      <c r="AQ57" s="365"/>
      <c r="AR57" s="365"/>
      <c r="AS57" s="365"/>
      <c r="AT57" s="365"/>
      <c r="AU57" s="365"/>
      <c r="AV57" s="365"/>
      <c r="AW57" s="365"/>
      <c r="AX57" s="365"/>
      <c r="AY57" s="365"/>
      <c r="AZ57" s="365"/>
      <c r="BA57" s="365"/>
      <c r="BB57" s="365"/>
      <c r="BC57" s="365"/>
      <c r="BD57" s="365"/>
      <c r="BE57" s="365"/>
      <c r="BF57" s="365"/>
      <c r="BG57" s="365"/>
      <c r="BH57" s="365"/>
      <c r="BI57" s="365"/>
      <c r="BJ57" s="365"/>
      <c r="BK57" s="365"/>
      <c r="BL57" s="365"/>
      <c r="BM57" s="365"/>
      <c r="BN57" s="365"/>
      <c r="BO57" s="365"/>
      <c r="BP57" s="365"/>
      <c r="BQ57" s="365"/>
      <c r="BR57" s="365"/>
      <c r="BS57" s="365"/>
      <c r="BT57" s="365"/>
      <c r="BU57" s="365"/>
      <c r="BV57" s="365"/>
      <c r="BW57" s="365"/>
      <c r="BX57" s="365"/>
      <c r="BY57" s="365"/>
      <c r="BZ57" s="365"/>
      <c r="CA57" s="365"/>
      <c r="CB57" s="365"/>
      <c r="CC57" s="365"/>
      <c r="CD57" s="365"/>
      <c r="CE57" s="365"/>
      <c r="CF57" s="365"/>
      <c r="CG57" s="365"/>
      <c r="CH57" s="365"/>
      <c r="CI57" s="365"/>
      <c r="CJ57" s="365"/>
      <c r="CK57" s="365"/>
      <c r="CL57" s="365"/>
      <c r="CM57" s="365"/>
      <c r="CN57" s="365"/>
      <c r="CO57" s="365"/>
      <c r="CP57" s="365"/>
      <c r="CQ57" s="365"/>
      <c r="CR57" s="365"/>
      <c r="CS57" s="365"/>
      <c r="CT57" s="365"/>
      <c r="CU57" s="365"/>
      <c r="CV57" s="365"/>
      <c r="CW57" s="365"/>
      <c r="CX57" s="365"/>
      <c r="CY57" s="365"/>
      <c r="CZ57" s="365"/>
      <c r="DA57" s="365"/>
      <c r="DB57" s="365"/>
      <c r="DC57" s="365"/>
      <c r="DD57" s="365"/>
      <c r="DE57" s="365"/>
      <c r="DF57" s="365"/>
      <c r="DG57" s="365"/>
      <c r="DH57" s="365"/>
      <c r="DI57" s="365"/>
      <c r="DJ57" s="365"/>
      <c r="DK57" s="365"/>
      <c r="DL57" s="365"/>
      <c r="DM57" s="365"/>
      <c r="DN57" s="365"/>
      <c r="DO57" s="365"/>
      <c r="DP57" s="365"/>
      <c r="DQ57" s="365"/>
      <c r="DR57" s="365"/>
      <c r="DS57" s="365"/>
      <c r="DT57" s="365"/>
      <c r="DU57" s="365"/>
      <c r="DV57" s="365"/>
      <c r="DW57" s="365"/>
      <c r="DX57" s="365"/>
      <c r="DY57" s="365"/>
      <c r="DZ57" s="365"/>
      <c r="EA57" s="365"/>
      <c r="EB57" s="365"/>
      <c r="EC57" s="365"/>
      <c r="ED57" s="365"/>
      <c r="EE57" s="365"/>
      <c r="EF57" s="365"/>
      <c r="EG57" s="365"/>
      <c r="EH57" s="365"/>
      <c r="EI57" s="365"/>
      <c r="EJ57" s="365"/>
      <c r="EK57" s="365"/>
      <c r="EL57" s="365"/>
      <c r="EM57" s="365"/>
      <c r="EN57" s="365"/>
      <c r="EO57" s="365"/>
      <c r="EP57" s="365"/>
      <c r="EQ57" s="365"/>
      <c r="ER57" s="365"/>
      <c r="ES57" s="365"/>
      <c r="ET57" s="365"/>
      <c r="EU57" s="365"/>
      <c r="EV57" s="365"/>
      <c r="EW57" s="365"/>
      <c r="EX57" s="365"/>
      <c r="EY57" s="365"/>
      <c r="EZ57" s="365"/>
      <c r="FA57" s="365"/>
      <c r="FB57" s="365"/>
      <c r="FC57" s="365"/>
      <c r="FD57" s="365"/>
      <c r="FE57" s="365"/>
      <c r="FF57" s="365"/>
      <c r="FG57" s="365"/>
      <c r="FH57" s="365"/>
      <c r="FI57" s="365"/>
      <c r="FJ57" s="365"/>
    </row>
    <row r="58" spans="1:166" ht="24.95" customHeight="1">
      <c r="A58" s="469"/>
      <c r="B58" s="288"/>
      <c r="C58" s="369"/>
      <c r="D58" s="364"/>
      <c r="E58" s="293"/>
      <c r="F58" s="412"/>
      <c r="G58" s="367"/>
      <c r="H58" s="412"/>
      <c r="I58" s="412"/>
      <c r="J58" s="412"/>
      <c r="K58" s="412"/>
      <c r="L58" s="412"/>
      <c r="M58" s="412"/>
      <c r="N58" s="367"/>
      <c r="O58" s="412"/>
      <c r="P58" s="412"/>
      <c r="Q58" s="412"/>
      <c r="R58" s="412"/>
      <c r="S58" s="412"/>
      <c r="T58" s="412"/>
      <c r="U58" s="412"/>
      <c r="V58" s="412"/>
      <c r="W58" s="412"/>
      <c r="X58" s="412"/>
      <c r="Y58" s="412"/>
      <c r="Z58" s="412"/>
      <c r="AA58" s="412"/>
      <c r="AB58" s="412"/>
      <c r="AC58" s="412"/>
      <c r="AD58" s="412"/>
      <c r="AE58" s="365"/>
      <c r="AF58" s="365"/>
      <c r="AG58" s="365"/>
      <c r="AH58" s="365"/>
      <c r="AI58" s="365"/>
      <c r="AJ58" s="365"/>
      <c r="AK58" s="365"/>
      <c r="AL58" s="365"/>
      <c r="AM58" s="365"/>
      <c r="AN58" s="365"/>
      <c r="AO58" s="365"/>
      <c r="AP58" s="365"/>
      <c r="AQ58" s="365"/>
      <c r="AR58" s="365"/>
      <c r="AS58" s="365"/>
      <c r="AT58" s="365"/>
      <c r="AU58" s="365"/>
      <c r="AV58" s="365"/>
      <c r="AW58" s="365"/>
      <c r="AX58" s="365"/>
      <c r="AY58" s="365"/>
      <c r="AZ58" s="365"/>
      <c r="BA58" s="365"/>
      <c r="BB58" s="365"/>
      <c r="BC58" s="365"/>
      <c r="BD58" s="365"/>
      <c r="BE58" s="365"/>
      <c r="BF58" s="365"/>
      <c r="BG58" s="365"/>
      <c r="BH58" s="365"/>
      <c r="BI58" s="365"/>
      <c r="BJ58" s="365"/>
      <c r="BK58" s="365"/>
      <c r="BL58" s="365"/>
      <c r="BM58" s="365"/>
      <c r="BN58" s="365"/>
      <c r="BO58" s="365"/>
      <c r="BP58" s="365"/>
      <c r="BQ58" s="365"/>
      <c r="BR58" s="365"/>
      <c r="BS58" s="365"/>
      <c r="BT58" s="365"/>
      <c r="BU58" s="365"/>
      <c r="BV58" s="365"/>
      <c r="BW58" s="365"/>
      <c r="BX58" s="365"/>
      <c r="BY58" s="365"/>
      <c r="BZ58" s="365"/>
      <c r="CA58" s="365"/>
      <c r="CB58" s="365"/>
      <c r="CC58" s="365"/>
      <c r="CD58" s="365"/>
      <c r="CE58" s="365"/>
      <c r="CF58" s="365"/>
      <c r="CG58" s="365"/>
      <c r="CH58" s="365"/>
      <c r="CI58" s="365"/>
      <c r="CJ58" s="365"/>
      <c r="CK58" s="365"/>
      <c r="CL58" s="365"/>
      <c r="CM58" s="365"/>
      <c r="CN58" s="365"/>
      <c r="CO58" s="365"/>
      <c r="CP58" s="365"/>
      <c r="CQ58" s="365"/>
      <c r="CR58" s="365"/>
      <c r="CS58" s="365"/>
      <c r="CT58" s="365"/>
      <c r="CU58" s="365"/>
      <c r="CV58" s="365"/>
      <c r="CW58" s="365"/>
      <c r="CX58" s="365"/>
      <c r="CY58" s="365"/>
      <c r="CZ58" s="365"/>
      <c r="DA58" s="365"/>
      <c r="DB58" s="365"/>
      <c r="DC58" s="365"/>
      <c r="DD58" s="365"/>
      <c r="DE58" s="365"/>
      <c r="DF58" s="365"/>
      <c r="DG58" s="365"/>
      <c r="DH58" s="365"/>
      <c r="DI58" s="365"/>
      <c r="DJ58" s="365"/>
      <c r="DK58" s="365"/>
      <c r="DL58" s="365"/>
      <c r="DM58" s="365"/>
      <c r="DN58" s="365"/>
      <c r="DO58" s="365"/>
      <c r="DP58" s="365"/>
      <c r="DQ58" s="365"/>
      <c r="DR58" s="365"/>
      <c r="DS58" s="365"/>
      <c r="DT58" s="365"/>
      <c r="DU58" s="365"/>
      <c r="DV58" s="365"/>
      <c r="DW58" s="365"/>
      <c r="DX58" s="365"/>
      <c r="DY58" s="365"/>
      <c r="DZ58" s="365"/>
      <c r="EA58" s="365"/>
      <c r="EB58" s="365"/>
      <c r="EC58" s="365"/>
      <c r="ED58" s="365"/>
      <c r="EE58" s="365"/>
      <c r="EF58" s="365"/>
      <c r="EG58" s="365"/>
      <c r="EH58" s="365"/>
      <c r="EI58" s="365"/>
      <c r="EJ58" s="365"/>
      <c r="EK58" s="365"/>
      <c r="EL58" s="365"/>
      <c r="EM58" s="365"/>
      <c r="EN58" s="365"/>
      <c r="EO58" s="365"/>
      <c r="EP58" s="365"/>
      <c r="EQ58" s="365"/>
      <c r="ER58" s="365"/>
      <c r="ES58" s="365"/>
      <c r="ET58" s="365"/>
      <c r="EU58" s="365"/>
      <c r="EV58" s="365"/>
      <c r="EW58" s="365"/>
      <c r="EX58" s="365"/>
      <c r="EY58" s="365"/>
      <c r="EZ58" s="365"/>
      <c r="FA58" s="365"/>
      <c r="FB58" s="365"/>
      <c r="FC58" s="365"/>
      <c r="FD58" s="365"/>
      <c r="FE58" s="365"/>
      <c r="FF58" s="365"/>
      <c r="FG58" s="365"/>
      <c r="FH58" s="365"/>
      <c r="FI58" s="365"/>
      <c r="FJ58" s="365"/>
    </row>
    <row r="59" spans="1:166" ht="24.95" customHeight="1">
      <c r="A59" s="470"/>
      <c r="B59" s="288"/>
      <c r="C59" s="369"/>
      <c r="D59" s="364"/>
      <c r="E59" s="293"/>
      <c r="F59" s="412"/>
      <c r="G59" s="367"/>
      <c r="H59" s="412"/>
      <c r="I59" s="412"/>
      <c r="J59" s="412"/>
      <c r="K59" s="412"/>
      <c r="L59" s="412"/>
      <c r="M59" s="412"/>
      <c r="N59" s="367"/>
      <c r="O59" s="412"/>
      <c r="P59" s="412"/>
      <c r="Q59" s="412"/>
      <c r="R59" s="412"/>
      <c r="S59" s="412"/>
      <c r="T59" s="412"/>
      <c r="U59" s="412"/>
      <c r="V59" s="412"/>
      <c r="W59" s="412"/>
      <c r="X59" s="412"/>
      <c r="Y59" s="412"/>
      <c r="Z59" s="412"/>
      <c r="AA59" s="412"/>
      <c r="AB59" s="412"/>
      <c r="AC59" s="412"/>
      <c r="AD59" s="412"/>
      <c r="AE59" s="365"/>
      <c r="AF59" s="365"/>
      <c r="AG59" s="365"/>
      <c r="AH59" s="365"/>
      <c r="AI59" s="365"/>
      <c r="AJ59" s="365"/>
      <c r="AK59" s="365"/>
      <c r="AL59" s="365"/>
      <c r="AM59" s="365"/>
      <c r="AN59" s="365"/>
      <c r="AO59" s="365"/>
      <c r="AP59" s="365"/>
      <c r="AQ59" s="365"/>
      <c r="AR59" s="365"/>
      <c r="AS59" s="365"/>
      <c r="AT59" s="365"/>
      <c r="AU59" s="365"/>
      <c r="AV59" s="365"/>
      <c r="AW59" s="365"/>
      <c r="AX59" s="365"/>
      <c r="AY59" s="365"/>
      <c r="AZ59" s="365"/>
      <c r="BA59" s="365"/>
      <c r="BB59" s="365"/>
      <c r="BC59" s="365"/>
      <c r="BD59" s="365"/>
      <c r="BE59" s="365"/>
      <c r="BF59" s="365"/>
      <c r="BG59" s="365"/>
      <c r="BH59" s="365"/>
      <c r="BI59" s="365"/>
      <c r="BJ59" s="365"/>
      <c r="BK59" s="365"/>
      <c r="BL59" s="365"/>
      <c r="BM59" s="365"/>
      <c r="BN59" s="365"/>
      <c r="BO59" s="365"/>
      <c r="BP59" s="365"/>
      <c r="BQ59" s="365"/>
      <c r="BR59" s="365"/>
      <c r="BS59" s="365"/>
      <c r="BT59" s="365"/>
      <c r="BU59" s="365"/>
      <c r="BV59" s="365"/>
      <c r="BW59" s="365"/>
      <c r="BX59" s="365"/>
      <c r="BY59" s="365"/>
      <c r="BZ59" s="365"/>
      <c r="CA59" s="365"/>
      <c r="CB59" s="365"/>
      <c r="CC59" s="365"/>
      <c r="CD59" s="365"/>
      <c r="CE59" s="365"/>
      <c r="CF59" s="365"/>
      <c r="CG59" s="365"/>
      <c r="CH59" s="365"/>
      <c r="CI59" s="365"/>
      <c r="CJ59" s="365"/>
      <c r="CK59" s="365"/>
      <c r="CL59" s="365"/>
      <c r="CM59" s="365"/>
      <c r="CN59" s="365"/>
      <c r="CO59" s="365"/>
      <c r="CP59" s="365"/>
      <c r="CQ59" s="365"/>
      <c r="CR59" s="365"/>
      <c r="CS59" s="365"/>
      <c r="CT59" s="365"/>
      <c r="CU59" s="365"/>
      <c r="CV59" s="365"/>
      <c r="CW59" s="365"/>
      <c r="CX59" s="365"/>
      <c r="CY59" s="365"/>
      <c r="CZ59" s="365"/>
      <c r="DA59" s="365"/>
      <c r="DB59" s="365"/>
      <c r="DC59" s="365"/>
      <c r="DD59" s="365"/>
      <c r="DE59" s="365"/>
      <c r="DF59" s="365"/>
      <c r="DG59" s="365"/>
      <c r="DH59" s="365"/>
      <c r="DI59" s="365"/>
      <c r="DJ59" s="365"/>
      <c r="DK59" s="365"/>
      <c r="DL59" s="365"/>
      <c r="DM59" s="365"/>
      <c r="DN59" s="365"/>
      <c r="DO59" s="365"/>
      <c r="DP59" s="365"/>
      <c r="DQ59" s="365"/>
      <c r="DR59" s="365"/>
      <c r="DS59" s="365"/>
      <c r="DT59" s="365"/>
      <c r="DU59" s="365"/>
      <c r="DV59" s="365"/>
      <c r="DW59" s="365"/>
      <c r="DX59" s="365"/>
      <c r="DY59" s="365"/>
      <c r="DZ59" s="365"/>
      <c r="EA59" s="365"/>
      <c r="EB59" s="365"/>
      <c r="EC59" s="365"/>
      <c r="ED59" s="365"/>
      <c r="EE59" s="365"/>
      <c r="EF59" s="365"/>
      <c r="EG59" s="365"/>
      <c r="EH59" s="365"/>
      <c r="EI59" s="365"/>
      <c r="EJ59" s="365"/>
      <c r="EK59" s="365"/>
      <c r="EL59" s="365"/>
      <c r="EM59" s="365"/>
      <c r="EN59" s="365"/>
      <c r="EO59" s="365"/>
      <c r="EP59" s="365"/>
      <c r="EQ59" s="365"/>
      <c r="ER59" s="365"/>
      <c r="ES59" s="365"/>
      <c r="ET59" s="365"/>
      <c r="EU59" s="365"/>
      <c r="EV59" s="365"/>
      <c r="EW59" s="365"/>
      <c r="EX59" s="365"/>
      <c r="EY59" s="365"/>
      <c r="EZ59" s="365"/>
      <c r="FA59" s="365"/>
      <c r="FB59" s="365"/>
      <c r="FC59" s="365"/>
      <c r="FD59" s="365"/>
      <c r="FE59" s="365"/>
      <c r="FF59" s="365"/>
      <c r="FG59" s="365"/>
      <c r="FH59" s="365"/>
      <c r="FI59" s="365"/>
      <c r="FJ59" s="365"/>
    </row>
    <row r="60" spans="1:166" ht="24.95" customHeight="1">
      <c r="A60" s="471"/>
      <c r="B60" s="294"/>
      <c r="C60" s="367"/>
      <c r="D60" s="49"/>
      <c r="E60" s="49" t="s">
        <v>19</v>
      </c>
      <c r="F60" s="68">
        <f t="shared" ref="F60:AD60" si="0">SUM(F4:F59)</f>
        <v>64</v>
      </c>
      <c r="G60" s="68">
        <f t="shared" si="0"/>
        <v>80</v>
      </c>
      <c r="H60" s="68">
        <f t="shared" si="0"/>
        <v>144</v>
      </c>
      <c r="I60" s="68">
        <f t="shared" si="0"/>
        <v>36</v>
      </c>
      <c r="J60" s="68">
        <f t="shared" si="0"/>
        <v>4</v>
      </c>
      <c r="K60" s="68">
        <f t="shared" si="0"/>
        <v>8</v>
      </c>
      <c r="L60" s="68">
        <f t="shared" si="0"/>
        <v>24</v>
      </c>
      <c r="M60" s="68">
        <f t="shared" si="0"/>
        <v>16</v>
      </c>
      <c r="N60" s="68">
        <f t="shared" si="0"/>
        <v>40</v>
      </c>
      <c r="O60" s="68">
        <f t="shared" si="0"/>
        <v>288</v>
      </c>
      <c r="P60" s="68">
        <f t="shared" si="0"/>
        <v>36</v>
      </c>
      <c r="Q60" s="68">
        <f t="shared" si="0"/>
        <v>7</v>
      </c>
      <c r="R60" s="68">
        <f t="shared" si="0"/>
        <v>74</v>
      </c>
      <c r="S60" s="68">
        <f t="shared" si="0"/>
        <v>7</v>
      </c>
      <c r="T60" s="68">
        <f t="shared" si="0"/>
        <v>7</v>
      </c>
      <c r="U60" s="68">
        <f t="shared" si="0"/>
        <v>64</v>
      </c>
      <c r="V60" s="68">
        <f t="shared" si="0"/>
        <v>124</v>
      </c>
      <c r="W60" s="68">
        <f t="shared" si="0"/>
        <v>92</v>
      </c>
      <c r="X60" s="68">
        <f t="shared" si="0"/>
        <v>148</v>
      </c>
      <c r="Y60" s="68">
        <f t="shared" si="0"/>
        <v>56</v>
      </c>
      <c r="Z60" s="68">
        <f t="shared" si="0"/>
        <v>32</v>
      </c>
      <c r="AA60" s="68">
        <f t="shared" si="0"/>
        <v>14</v>
      </c>
      <c r="AB60" s="68">
        <f t="shared" si="0"/>
        <v>56</v>
      </c>
      <c r="AC60" s="68">
        <f t="shared" si="0"/>
        <v>28</v>
      </c>
      <c r="AD60" s="68">
        <f t="shared" si="0"/>
        <v>28</v>
      </c>
      <c r="AE60" s="365"/>
      <c r="AF60" s="365"/>
      <c r="AG60" s="365"/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  <c r="AR60" s="365"/>
      <c r="AS60" s="365"/>
      <c r="AT60" s="365"/>
      <c r="AU60" s="365"/>
      <c r="AV60" s="365"/>
      <c r="AW60" s="365"/>
      <c r="AX60" s="365"/>
      <c r="AY60" s="365"/>
      <c r="AZ60" s="365"/>
      <c r="BA60" s="365"/>
      <c r="BB60" s="365"/>
      <c r="BC60" s="365"/>
      <c r="BD60" s="365"/>
      <c r="BE60" s="365"/>
      <c r="BF60" s="365"/>
      <c r="BG60" s="365"/>
      <c r="BH60" s="365"/>
      <c r="BI60" s="365"/>
      <c r="BJ60" s="365"/>
      <c r="BK60" s="365"/>
      <c r="BL60" s="365"/>
      <c r="BM60" s="365"/>
      <c r="BN60" s="365"/>
      <c r="BO60" s="365"/>
      <c r="BP60" s="365"/>
      <c r="BQ60" s="365"/>
      <c r="BR60" s="365"/>
      <c r="BS60" s="365"/>
      <c r="BT60" s="365"/>
      <c r="BU60" s="365"/>
      <c r="BV60" s="365"/>
      <c r="BW60" s="365"/>
      <c r="BX60" s="365"/>
      <c r="BY60" s="365"/>
      <c r="BZ60" s="365"/>
      <c r="CA60" s="365"/>
      <c r="CB60" s="365"/>
      <c r="CC60" s="365"/>
      <c r="CD60" s="365"/>
      <c r="CE60" s="365"/>
      <c r="CF60" s="365"/>
      <c r="CG60" s="365"/>
      <c r="CH60" s="365"/>
      <c r="CI60" s="365"/>
      <c r="CJ60" s="365"/>
      <c r="CK60" s="365"/>
      <c r="CL60" s="365"/>
      <c r="CM60" s="365"/>
      <c r="CN60" s="365"/>
      <c r="CO60" s="365"/>
      <c r="CP60" s="365"/>
      <c r="CQ60" s="365"/>
      <c r="CR60" s="365"/>
      <c r="CS60" s="365"/>
      <c r="CT60" s="365"/>
      <c r="CU60" s="365"/>
      <c r="CV60" s="365"/>
      <c r="CW60" s="365"/>
      <c r="CX60" s="365"/>
      <c r="CY60" s="365"/>
      <c r="CZ60" s="365"/>
      <c r="DA60" s="365"/>
      <c r="DB60" s="365"/>
      <c r="DC60" s="365"/>
      <c r="DD60" s="365"/>
      <c r="DE60" s="365"/>
      <c r="DF60" s="365"/>
      <c r="DG60" s="365"/>
      <c r="DH60" s="365"/>
      <c r="DI60" s="365"/>
      <c r="DJ60" s="365"/>
      <c r="DK60" s="365"/>
      <c r="DL60" s="365"/>
      <c r="DM60" s="365"/>
      <c r="DN60" s="365"/>
      <c r="DO60" s="365"/>
      <c r="DP60" s="365"/>
      <c r="DQ60" s="365"/>
      <c r="DR60" s="365"/>
      <c r="DS60" s="365"/>
      <c r="DT60" s="365"/>
      <c r="DU60" s="365"/>
      <c r="DV60" s="365"/>
      <c r="DW60" s="365"/>
      <c r="DX60" s="365"/>
      <c r="DY60" s="365"/>
      <c r="DZ60" s="365"/>
      <c r="EA60" s="365"/>
      <c r="EB60" s="365"/>
      <c r="EC60" s="365"/>
      <c r="ED60" s="365"/>
      <c r="EE60" s="365"/>
      <c r="EF60" s="365"/>
      <c r="EG60" s="365"/>
      <c r="EH60" s="365"/>
      <c r="EI60" s="365"/>
      <c r="EJ60" s="365"/>
      <c r="EK60" s="365"/>
      <c r="EL60" s="365"/>
      <c r="EM60" s="365"/>
      <c r="EN60" s="365"/>
      <c r="EO60" s="365"/>
      <c r="EP60" s="365"/>
      <c r="EQ60" s="365"/>
      <c r="ER60" s="365"/>
      <c r="ES60" s="365"/>
      <c r="ET60" s="365"/>
      <c r="EU60" s="365"/>
      <c r="EV60" s="365"/>
      <c r="EW60" s="365"/>
      <c r="EX60" s="365"/>
      <c r="EY60" s="365"/>
      <c r="EZ60" s="365"/>
      <c r="FA60" s="365"/>
      <c r="FB60" s="365"/>
      <c r="FC60" s="365"/>
      <c r="FD60" s="365"/>
      <c r="FE60" s="365"/>
      <c r="FF60" s="365"/>
      <c r="FG60" s="365"/>
      <c r="FH60" s="365"/>
      <c r="FI60" s="365"/>
      <c r="FJ60" s="365"/>
    </row>
    <row r="61" spans="1:166" s="55" customFormat="1" ht="24.95" customHeight="1" thickBot="1">
      <c r="A61" s="472"/>
      <c r="B61" s="52"/>
      <c r="C61" s="52"/>
      <c r="D61" s="52"/>
      <c r="E61" s="52" t="s">
        <v>20</v>
      </c>
      <c r="F61" s="53">
        <v>0.05</v>
      </c>
      <c r="G61" s="53">
        <v>0.05</v>
      </c>
      <c r="H61" s="53">
        <v>0.05</v>
      </c>
      <c r="I61" s="53">
        <v>0.1</v>
      </c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</row>
    <row r="62" spans="1:166" s="55" customFormat="1" ht="24.95" customHeight="1" thickTop="1" thickBot="1">
      <c r="A62" s="473"/>
      <c r="B62" s="297"/>
      <c r="C62" s="297"/>
      <c r="D62" s="297"/>
      <c r="E62" s="56" t="s">
        <v>21</v>
      </c>
      <c r="F62" s="368">
        <f t="shared" ref="F62:AD62" si="1">ROUND(SUM(F60+SUM(F60*F61)),0)</f>
        <v>67</v>
      </c>
      <c r="G62" s="368">
        <f t="shared" si="1"/>
        <v>84</v>
      </c>
      <c r="H62" s="368">
        <f t="shared" si="1"/>
        <v>151</v>
      </c>
      <c r="I62" s="368">
        <f t="shared" si="1"/>
        <v>40</v>
      </c>
      <c r="J62" s="368">
        <f t="shared" si="1"/>
        <v>4</v>
      </c>
      <c r="K62" s="368">
        <f t="shared" si="1"/>
        <v>8</v>
      </c>
      <c r="L62" s="368">
        <f t="shared" si="1"/>
        <v>24</v>
      </c>
      <c r="M62" s="368">
        <f t="shared" si="1"/>
        <v>16</v>
      </c>
      <c r="N62" s="611">
        <f t="shared" si="1"/>
        <v>40</v>
      </c>
      <c r="O62" s="368">
        <f t="shared" si="1"/>
        <v>288</v>
      </c>
      <c r="P62" s="368">
        <f t="shared" si="1"/>
        <v>36</v>
      </c>
      <c r="Q62" s="368">
        <f t="shared" si="1"/>
        <v>7</v>
      </c>
      <c r="R62" s="368">
        <f t="shared" si="1"/>
        <v>74</v>
      </c>
      <c r="S62" s="368">
        <f t="shared" si="1"/>
        <v>7</v>
      </c>
      <c r="T62" s="368">
        <f t="shared" si="1"/>
        <v>7</v>
      </c>
      <c r="U62" s="368">
        <f t="shared" si="1"/>
        <v>64</v>
      </c>
      <c r="V62" s="368">
        <f t="shared" si="1"/>
        <v>124</v>
      </c>
      <c r="W62" s="368">
        <f t="shared" si="1"/>
        <v>92</v>
      </c>
      <c r="X62" s="368">
        <f t="shared" si="1"/>
        <v>148</v>
      </c>
      <c r="Y62" s="368">
        <f t="shared" si="1"/>
        <v>56</v>
      </c>
      <c r="Z62" s="368">
        <f t="shared" si="1"/>
        <v>32</v>
      </c>
      <c r="AA62" s="368">
        <f t="shared" si="1"/>
        <v>14</v>
      </c>
      <c r="AB62" s="368">
        <f t="shared" si="1"/>
        <v>56</v>
      </c>
      <c r="AC62" s="368">
        <f t="shared" si="1"/>
        <v>28</v>
      </c>
      <c r="AD62" s="368">
        <f t="shared" si="1"/>
        <v>28</v>
      </c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</row>
    <row r="63" spans="1:166" s="61" customFormat="1" ht="24.95" customHeight="1" thickTop="1">
      <c r="A63" s="488"/>
      <c r="B63" s="489"/>
      <c r="C63" s="489"/>
      <c r="D63" s="489"/>
      <c r="E63" s="489" t="s">
        <v>125</v>
      </c>
      <c r="F63" s="490"/>
      <c r="G63" s="490"/>
      <c r="H63" s="490"/>
      <c r="I63" s="490">
        <v>8.0000000000000002E-3</v>
      </c>
      <c r="J63" s="490"/>
      <c r="K63" s="490"/>
      <c r="L63" s="490"/>
      <c r="M63" s="490"/>
      <c r="N63" s="490"/>
      <c r="O63" s="490"/>
      <c r="P63" s="490">
        <v>8.0000000000000002E-3</v>
      </c>
      <c r="Q63" s="490"/>
      <c r="R63" s="490"/>
      <c r="S63" s="490"/>
      <c r="T63" s="490"/>
      <c r="U63" s="490"/>
      <c r="V63" s="490"/>
      <c r="W63" s="490"/>
      <c r="X63" s="490"/>
      <c r="Y63" s="490"/>
      <c r="Z63" s="490"/>
      <c r="AA63" s="490"/>
      <c r="AB63" s="490"/>
      <c r="AC63" s="490"/>
      <c r="AD63" s="49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</row>
    <row r="64" spans="1:166" s="55" customFormat="1" ht="24.95" customHeight="1">
      <c r="A64" s="474"/>
      <c r="B64" s="293"/>
      <c r="C64" s="293"/>
      <c r="D64" s="293"/>
      <c r="E64" s="293" t="s">
        <v>179</v>
      </c>
      <c r="F64" s="413">
        <f>6.58/1000</f>
        <v>6.5799999999999999E-3</v>
      </c>
      <c r="G64" s="413">
        <f>11.58/1000</f>
        <v>1.158E-2</v>
      </c>
      <c r="H64" s="413">
        <f>15.33/1000</f>
        <v>1.533E-2</v>
      </c>
      <c r="I64" s="413"/>
      <c r="J64" s="413">
        <v>0.4</v>
      </c>
      <c r="K64" s="413">
        <v>0.36</v>
      </c>
      <c r="L64" s="413">
        <v>0.5</v>
      </c>
      <c r="M64" s="413">
        <v>0.68</v>
      </c>
      <c r="N64" s="413">
        <f>18.5/1000</f>
        <v>1.8499999999999999E-2</v>
      </c>
      <c r="O64" s="413">
        <f>15.33/1000</f>
        <v>1.533E-2</v>
      </c>
      <c r="P64" s="413"/>
      <c r="Q64" s="413">
        <v>2.3E-2</v>
      </c>
      <c r="R64" s="413">
        <v>2.3E-2</v>
      </c>
      <c r="S64" s="413">
        <v>0.03</v>
      </c>
      <c r="T64" s="413">
        <v>0.03</v>
      </c>
      <c r="U64" s="413">
        <v>3.5999999999999997E-2</v>
      </c>
      <c r="V64" s="413">
        <v>3.5999999999999997E-2</v>
      </c>
      <c r="W64" s="413">
        <v>4.9000000000000002E-2</v>
      </c>
      <c r="X64" s="413">
        <v>7.0999999999999994E-2</v>
      </c>
      <c r="Y64" s="413">
        <v>0.11700000000000001</v>
      </c>
      <c r="Z64" s="413">
        <v>0.14199999999999999</v>
      </c>
      <c r="AA64" s="413">
        <v>0.03</v>
      </c>
      <c r="AB64" s="413">
        <v>3.5999999999999997E-2</v>
      </c>
      <c r="AC64" s="413">
        <v>7.0999999999999994E-2</v>
      </c>
      <c r="AD64" s="413">
        <v>0.14199999999999999</v>
      </c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</row>
    <row r="65" spans="1:166" s="55" customFormat="1" ht="24.95" customHeight="1">
      <c r="A65" s="475"/>
      <c r="B65" s="299"/>
      <c r="C65" s="299"/>
      <c r="D65" s="299"/>
      <c r="E65" s="299" t="s">
        <v>45</v>
      </c>
      <c r="F65" s="413">
        <f>6.58/1000</f>
        <v>6.5799999999999999E-3</v>
      </c>
      <c r="G65" s="413">
        <f>11.58/1000</f>
        <v>1.158E-2</v>
      </c>
      <c r="H65" s="413">
        <f>15.33/1000</f>
        <v>1.533E-2</v>
      </c>
      <c r="I65" s="413"/>
      <c r="J65" s="413"/>
      <c r="K65" s="413"/>
      <c r="L65" s="413"/>
      <c r="M65" s="413"/>
      <c r="N65" s="413">
        <f>18.5/1000</f>
        <v>1.8499999999999999E-2</v>
      </c>
      <c r="O65" s="413">
        <f>15.33/1000</f>
        <v>1.533E-2</v>
      </c>
      <c r="P65" s="413"/>
      <c r="Q65" s="413"/>
      <c r="R65" s="413"/>
      <c r="S65" s="413"/>
      <c r="T65" s="413"/>
      <c r="U65" s="413"/>
      <c r="V65" s="413"/>
      <c r="W65" s="413"/>
      <c r="X65" s="413"/>
      <c r="Y65" s="413"/>
      <c r="Z65" s="413"/>
      <c r="AA65" s="413"/>
      <c r="AB65" s="413"/>
      <c r="AC65" s="413"/>
      <c r="AD65" s="413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</row>
    <row r="66" spans="1:166" s="55" customFormat="1" ht="24.95" customHeight="1">
      <c r="A66" s="476"/>
      <c r="B66" s="301"/>
      <c r="C66" s="301"/>
      <c r="D66" s="301"/>
      <c r="E66" s="301" t="s">
        <v>22</v>
      </c>
      <c r="F66" s="302">
        <f>3.4/4*1.5</f>
        <v>1.2749999999999999</v>
      </c>
      <c r="G66" s="302">
        <f>3.4/4*1.5</f>
        <v>1.2749999999999999</v>
      </c>
      <c r="H66" s="302">
        <f>3.4/4*1.5</f>
        <v>1.2749999999999999</v>
      </c>
      <c r="I66" s="302">
        <f>1.5</f>
        <v>1.5</v>
      </c>
      <c r="J66" s="302">
        <f>1.5</f>
        <v>1.5</v>
      </c>
      <c r="K66" s="302">
        <f>0.3*(3.4/4)</f>
        <v>0.255</v>
      </c>
      <c r="L66" s="302">
        <f>0.3*(3.4/4)</f>
        <v>0.255</v>
      </c>
      <c r="M66" s="302">
        <f>0.3*(3.4/4)</f>
        <v>0.255</v>
      </c>
      <c r="N66" s="302">
        <f>3.4/4*1.5*1.5</f>
        <v>1.9124999999999999</v>
      </c>
      <c r="O66" s="302">
        <f>3.4/4*1.5*1.5*1.25</f>
        <v>2.390625</v>
      </c>
      <c r="P66" s="302">
        <f>1.5*1.5</f>
        <v>2.25</v>
      </c>
      <c r="Q66" s="302">
        <f>2*1.5</f>
        <v>3</v>
      </c>
      <c r="R66" s="302">
        <f>2.6*1.5</f>
        <v>3.9000000000000004</v>
      </c>
      <c r="S66" s="302">
        <f t="shared" ref="S66:T66" si="2">2.6*1.5</f>
        <v>3.9000000000000004</v>
      </c>
      <c r="T66" s="302">
        <f t="shared" si="2"/>
        <v>3.9000000000000004</v>
      </c>
      <c r="U66" s="302">
        <f>3.4/4*1.5</f>
        <v>1.2749999999999999</v>
      </c>
      <c r="V66" s="302">
        <f t="shared" ref="V66:Z66" si="3">3.4/4*1.5</f>
        <v>1.2749999999999999</v>
      </c>
      <c r="W66" s="302">
        <f t="shared" si="3"/>
        <v>1.2749999999999999</v>
      </c>
      <c r="X66" s="302">
        <f t="shared" si="3"/>
        <v>1.2749999999999999</v>
      </c>
      <c r="Y66" s="302">
        <f t="shared" si="3"/>
        <v>1.2749999999999999</v>
      </c>
      <c r="Z66" s="302">
        <f t="shared" si="3"/>
        <v>1.2749999999999999</v>
      </c>
      <c r="AA66" s="302">
        <f>2.6*1.5</f>
        <v>3.9000000000000004</v>
      </c>
      <c r="AB66" s="302">
        <f>3.4/4*1.5</f>
        <v>1.2749999999999999</v>
      </c>
      <c r="AC66" s="302">
        <f>3.4/4*1.5</f>
        <v>1.2749999999999999</v>
      </c>
      <c r="AD66" s="302">
        <f>3.4/4*1.5</f>
        <v>1.2749999999999999</v>
      </c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</row>
    <row r="67" spans="1:166" s="55" customFormat="1" ht="24.95" customHeight="1">
      <c r="A67" s="475" t="s">
        <v>15</v>
      </c>
      <c r="B67" s="309">
        <f>ROUNDDOWN((SUM(F67:AD67)*D67),2)</f>
        <v>1.07</v>
      </c>
      <c r="C67" s="291" t="s">
        <v>44</v>
      </c>
      <c r="D67" s="310">
        <v>1</v>
      </c>
      <c r="E67" s="311" t="str">
        <f>E63</f>
        <v>내선전공</v>
      </c>
      <c r="F67" s="312">
        <f t="shared" ref="F67:AD67" si="4">ROUNDDOWN(F$60*F63*F$66,2)</f>
        <v>0</v>
      </c>
      <c r="G67" s="312">
        <f t="shared" si="4"/>
        <v>0</v>
      </c>
      <c r="H67" s="312">
        <f t="shared" si="4"/>
        <v>0</v>
      </c>
      <c r="I67" s="312">
        <f t="shared" si="4"/>
        <v>0.43</v>
      </c>
      <c r="J67" s="312">
        <f t="shared" si="4"/>
        <v>0</v>
      </c>
      <c r="K67" s="312">
        <f t="shared" si="4"/>
        <v>0</v>
      </c>
      <c r="L67" s="312">
        <f t="shared" si="4"/>
        <v>0</v>
      </c>
      <c r="M67" s="312">
        <f t="shared" si="4"/>
        <v>0</v>
      </c>
      <c r="N67" s="312">
        <f t="shared" ref="N67" si="5">ROUNDDOWN(N$60*N63*N$66,2)</f>
        <v>0</v>
      </c>
      <c r="O67" s="312">
        <f t="shared" si="4"/>
        <v>0</v>
      </c>
      <c r="P67" s="312">
        <f t="shared" si="4"/>
        <v>0.64</v>
      </c>
      <c r="Q67" s="312">
        <f t="shared" si="4"/>
        <v>0</v>
      </c>
      <c r="R67" s="312">
        <f t="shared" si="4"/>
        <v>0</v>
      </c>
      <c r="S67" s="312">
        <f t="shared" si="4"/>
        <v>0</v>
      </c>
      <c r="T67" s="312">
        <f t="shared" si="4"/>
        <v>0</v>
      </c>
      <c r="U67" s="312">
        <f t="shared" si="4"/>
        <v>0</v>
      </c>
      <c r="V67" s="312">
        <f t="shared" si="4"/>
        <v>0</v>
      </c>
      <c r="W67" s="312">
        <f t="shared" si="4"/>
        <v>0</v>
      </c>
      <c r="X67" s="312">
        <f t="shared" si="4"/>
        <v>0</v>
      </c>
      <c r="Y67" s="312">
        <f t="shared" si="4"/>
        <v>0</v>
      </c>
      <c r="Z67" s="312">
        <f t="shared" si="4"/>
        <v>0</v>
      </c>
      <c r="AA67" s="312">
        <f t="shared" si="4"/>
        <v>0</v>
      </c>
      <c r="AB67" s="312">
        <f t="shared" si="4"/>
        <v>0</v>
      </c>
      <c r="AC67" s="312">
        <f t="shared" si="4"/>
        <v>0</v>
      </c>
      <c r="AD67" s="312">
        <f t="shared" si="4"/>
        <v>0</v>
      </c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</row>
    <row r="68" spans="1:166" s="55" customFormat="1" ht="24.95" customHeight="1">
      <c r="A68" s="475" t="s">
        <v>15</v>
      </c>
      <c r="B68" s="309">
        <f>ROUNDDOWN((SUM(F68:AD68)*D68),2)</f>
        <v>87.85</v>
      </c>
      <c r="C68" s="291" t="s">
        <v>44</v>
      </c>
      <c r="D68" s="310">
        <v>1</v>
      </c>
      <c r="E68" s="311" t="str">
        <f>E64</f>
        <v>저압케이블전공</v>
      </c>
      <c r="F68" s="312">
        <f t="shared" ref="F68:O68" si="6">ROUNDDOWN(F$60*F64*F$66,2)</f>
        <v>0.53</v>
      </c>
      <c r="G68" s="312">
        <f t="shared" si="6"/>
        <v>1.18</v>
      </c>
      <c r="H68" s="312">
        <f t="shared" si="6"/>
        <v>2.81</v>
      </c>
      <c r="I68" s="312">
        <f t="shared" si="6"/>
        <v>0</v>
      </c>
      <c r="J68" s="312">
        <f t="shared" si="6"/>
        <v>2.4</v>
      </c>
      <c r="K68" s="312">
        <f t="shared" si="6"/>
        <v>0.73</v>
      </c>
      <c r="L68" s="312">
        <f t="shared" si="6"/>
        <v>3.06</v>
      </c>
      <c r="M68" s="312">
        <f t="shared" si="6"/>
        <v>2.77</v>
      </c>
      <c r="N68" s="312">
        <f t="shared" ref="N68" si="7">ROUNDDOWN(N$60*N64*N$66,2)</f>
        <v>1.41</v>
      </c>
      <c r="O68" s="312">
        <f t="shared" si="6"/>
        <v>10.55</v>
      </c>
      <c r="P68" s="312"/>
      <c r="Q68" s="312">
        <f t="shared" ref="Q68:AD68" si="8">ROUNDDOWN(Q$60*Q64*Q$66,2)</f>
        <v>0.48</v>
      </c>
      <c r="R68" s="312">
        <f t="shared" si="8"/>
        <v>6.63</v>
      </c>
      <c r="S68" s="312">
        <f t="shared" si="8"/>
        <v>0.81</v>
      </c>
      <c r="T68" s="312">
        <f t="shared" si="8"/>
        <v>0.81</v>
      </c>
      <c r="U68" s="312">
        <f t="shared" si="8"/>
        <v>2.93</v>
      </c>
      <c r="V68" s="312">
        <f t="shared" si="8"/>
        <v>5.69</v>
      </c>
      <c r="W68" s="312">
        <f t="shared" si="8"/>
        <v>5.74</v>
      </c>
      <c r="X68" s="312">
        <f t="shared" si="8"/>
        <v>13.39</v>
      </c>
      <c r="Y68" s="312">
        <f t="shared" si="8"/>
        <v>8.35</v>
      </c>
      <c r="Z68" s="312">
        <f t="shared" si="8"/>
        <v>5.79</v>
      </c>
      <c r="AA68" s="312">
        <f t="shared" si="8"/>
        <v>1.63</v>
      </c>
      <c r="AB68" s="312">
        <f t="shared" si="8"/>
        <v>2.57</v>
      </c>
      <c r="AC68" s="312">
        <f t="shared" si="8"/>
        <v>2.5299999999999998</v>
      </c>
      <c r="AD68" s="312">
        <f t="shared" si="8"/>
        <v>5.0599999999999996</v>
      </c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</row>
    <row r="69" spans="1:166" s="55" customFormat="1" ht="24.95" customHeight="1" thickBot="1">
      <c r="A69" s="477" t="s">
        <v>15</v>
      </c>
      <c r="B69" s="313">
        <f>ROUNDDOWN((SUM(F69:AD69)*D69),2)</f>
        <v>16.48</v>
      </c>
      <c r="C69" s="295" t="str">
        <f>C68</f>
        <v>인</v>
      </c>
      <c r="D69" s="314">
        <f>D68</f>
        <v>1</v>
      </c>
      <c r="E69" s="315" t="str">
        <f>E65</f>
        <v>보통인부</v>
      </c>
      <c r="F69" s="312">
        <f t="shared" ref="F69:O69" si="9">ROUNDDOWN(F$60*F65*F$66,2)</f>
        <v>0.53</v>
      </c>
      <c r="G69" s="312">
        <f t="shared" si="9"/>
        <v>1.18</v>
      </c>
      <c r="H69" s="312">
        <f t="shared" si="9"/>
        <v>2.81</v>
      </c>
      <c r="I69" s="312">
        <f t="shared" si="9"/>
        <v>0</v>
      </c>
      <c r="J69" s="312">
        <f t="shared" si="9"/>
        <v>0</v>
      </c>
      <c r="K69" s="312">
        <f t="shared" si="9"/>
        <v>0</v>
      </c>
      <c r="L69" s="312">
        <f t="shared" si="9"/>
        <v>0</v>
      </c>
      <c r="M69" s="312">
        <f t="shared" si="9"/>
        <v>0</v>
      </c>
      <c r="N69" s="312">
        <f t="shared" ref="N69" si="10">ROUNDDOWN(N$60*N65*N$66,2)</f>
        <v>1.41</v>
      </c>
      <c r="O69" s="312">
        <f t="shared" si="9"/>
        <v>10.55</v>
      </c>
      <c r="P69" s="312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</row>
    <row r="70" spans="1:166" ht="24.95" customHeight="1" thickTop="1">
      <c r="A70" s="320"/>
      <c r="B70" s="320"/>
      <c r="C70" s="320"/>
      <c r="D70" s="320"/>
      <c r="E70" s="320"/>
      <c r="F70" s="320" t="s">
        <v>126</v>
      </c>
      <c r="G70" s="320" t="s">
        <v>126</v>
      </c>
      <c r="H70" s="320" t="s">
        <v>126</v>
      </c>
      <c r="I70" s="320" t="s">
        <v>126</v>
      </c>
      <c r="J70" s="320" t="s">
        <v>126</v>
      </c>
      <c r="K70" s="320" t="s">
        <v>126</v>
      </c>
      <c r="L70" s="320" t="s">
        <v>126</v>
      </c>
      <c r="M70" s="320" t="s">
        <v>126</v>
      </c>
      <c r="N70" s="320" t="s">
        <v>126</v>
      </c>
      <c r="O70" s="320" t="s">
        <v>126</v>
      </c>
      <c r="P70" s="320" t="s">
        <v>126</v>
      </c>
      <c r="Q70" s="320" t="s">
        <v>126</v>
      </c>
      <c r="R70" s="320" t="s">
        <v>126</v>
      </c>
      <c r="S70" s="320" t="s">
        <v>126</v>
      </c>
      <c r="T70" s="320" t="s">
        <v>126</v>
      </c>
      <c r="U70" s="320" t="s">
        <v>126</v>
      </c>
      <c r="V70" s="320" t="s">
        <v>126</v>
      </c>
      <c r="W70" s="320" t="s">
        <v>126</v>
      </c>
      <c r="X70" s="320" t="s">
        <v>126</v>
      </c>
      <c r="Y70" s="320" t="s">
        <v>126</v>
      </c>
      <c r="Z70" s="320" t="s">
        <v>126</v>
      </c>
      <c r="AA70" s="320" t="s">
        <v>126</v>
      </c>
      <c r="AB70" s="320" t="s">
        <v>126</v>
      </c>
      <c r="AC70" s="320" t="s">
        <v>126</v>
      </c>
      <c r="AD70" s="320" t="s">
        <v>126</v>
      </c>
      <c r="AE70" s="365"/>
      <c r="AF70" s="365"/>
      <c r="AG70" s="365"/>
      <c r="AH70" s="365"/>
      <c r="AI70" s="365"/>
      <c r="AJ70" s="365"/>
      <c r="AK70" s="365"/>
      <c r="AL70" s="365"/>
      <c r="AM70" s="365"/>
      <c r="AN70" s="365"/>
      <c r="AO70" s="365"/>
      <c r="AP70" s="365"/>
      <c r="AQ70" s="365"/>
      <c r="AR70" s="365"/>
      <c r="AS70" s="365"/>
      <c r="AT70" s="365"/>
      <c r="AU70" s="365"/>
      <c r="AV70" s="365"/>
      <c r="AW70" s="365"/>
      <c r="AX70" s="365"/>
      <c r="AY70" s="365"/>
      <c r="AZ70" s="365"/>
      <c r="BA70" s="365"/>
      <c r="BB70" s="365"/>
      <c r="BC70" s="365"/>
      <c r="BD70" s="365"/>
      <c r="BE70" s="365"/>
      <c r="BF70" s="365"/>
      <c r="BG70" s="365"/>
      <c r="BH70" s="365"/>
      <c r="BI70" s="365"/>
      <c r="BJ70" s="365"/>
      <c r="BK70" s="365"/>
      <c r="BL70" s="365"/>
      <c r="BM70" s="365"/>
      <c r="BN70" s="365"/>
      <c r="BO70" s="365"/>
      <c r="BP70" s="365"/>
      <c r="BQ70" s="365"/>
      <c r="BR70" s="365"/>
      <c r="BS70" s="365"/>
      <c r="BT70" s="365"/>
      <c r="BU70" s="365"/>
      <c r="BV70" s="365"/>
      <c r="BW70" s="365"/>
      <c r="BX70" s="365"/>
      <c r="BY70" s="365"/>
      <c r="BZ70" s="365"/>
      <c r="CA70" s="365"/>
      <c r="CB70" s="365"/>
      <c r="CC70" s="365"/>
      <c r="CD70" s="365"/>
      <c r="CE70" s="365"/>
      <c r="CF70" s="365"/>
      <c r="CG70" s="365"/>
      <c r="CH70" s="365"/>
      <c r="CI70" s="365"/>
      <c r="CJ70" s="365"/>
      <c r="CK70" s="365"/>
      <c r="CL70" s="365"/>
      <c r="CM70" s="365"/>
      <c r="CN70" s="365"/>
      <c r="CO70" s="365"/>
      <c r="CP70" s="365"/>
      <c r="CQ70" s="365"/>
      <c r="CR70" s="365"/>
      <c r="CS70" s="365"/>
      <c r="CT70" s="365"/>
      <c r="CU70" s="365"/>
      <c r="CV70" s="365"/>
      <c r="CW70" s="365"/>
      <c r="CX70" s="365"/>
      <c r="CY70" s="365"/>
      <c r="CZ70" s="365"/>
      <c r="DA70" s="365"/>
      <c r="DB70" s="365"/>
      <c r="DC70" s="365"/>
      <c r="DD70" s="365"/>
      <c r="DE70" s="365"/>
      <c r="DF70" s="365"/>
      <c r="DG70" s="365"/>
      <c r="DH70" s="365"/>
      <c r="DI70" s="365"/>
      <c r="DJ70" s="365"/>
      <c r="DK70" s="365"/>
      <c r="DL70" s="365"/>
      <c r="DM70" s="365"/>
      <c r="DN70" s="365"/>
      <c r="DO70" s="365"/>
      <c r="DP70" s="365"/>
      <c r="DQ70" s="365"/>
      <c r="DR70" s="365"/>
      <c r="DS70" s="365"/>
      <c r="DT70" s="365"/>
      <c r="DU70" s="365"/>
      <c r="DV70" s="365"/>
      <c r="DW70" s="365"/>
      <c r="DX70" s="365"/>
      <c r="DY70" s="365"/>
      <c r="DZ70" s="365"/>
      <c r="EA70" s="365"/>
      <c r="EB70" s="365"/>
      <c r="EC70" s="365"/>
      <c r="ED70" s="365"/>
      <c r="EE70" s="365"/>
      <c r="EF70" s="365"/>
      <c r="EG70" s="365"/>
      <c r="EH70" s="365"/>
      <c r="EI70" s="365"/>
      <c r="EJ70" s="365"/>
      <c r="EK70" s="365"/>
      <c r="EL70" s="365"/>
      <c r="EM70" s="365"/>
      <c r="EN70" s="365"/>
      <c r="EO70" s="365"/>
      <c r="EP70" s="365"/>
      <c r="EQ70" s="365"/>
      <c r="ER70" s="365"/>
      <c r="ES70" s="365"/>
      <c r="ET70" s="365"/>
      <c r="EU70" s="365"/>
      <c r="EV70" s="365"/>
      <c r="EW70" s="365"/>
      <c r="EX70" s="365"/>
      <c r="EY70" s="365"/>
      <c r="EZ70" s="365"/>
      <c r="FA70" s="365"/>
      <c r="FB70" s="365"/>
      <c r="FC70" s="365"/>
      <c r="FD70" s="365"/>
      <c r="FE70" s="365"/>
      <c r="FF70" s="365"/>
      <c r="FG70" s="365"/>
      <c r="FH70" s="365"/>
      <c r="FI70" s="365"/>
      <c r="FJ70" s="365"/>
    </row>
    <row r="71" spans="1:166" ht="24.95" customHeight="1">
      <c r="A71" s="487"/>
      <c r="B71" s="487"/>
      <c r="C71" s="487"/>
      <c r="D71" s="487"/>
      <c r="E71" s="487"/>
      <c r="F71" s="487" t="s">
        <v>429</v>
      </c>
      <c r="G71" s="487" t="s">
        <v>123</v>
      </c>
      <c r="H71" s="487" t="s">
        <v>123</v>
      </c>
      <c r="I71" s="487" t="s">
        <v>430</v>
      </c>
      <c r="J71" s="487" t="s">
        <v>224</v>
      </c>
      <c r="K71" s="487" t="s">
        <v>224</v>
      </c>
      <c r="L71" s="487" t="s">
        <v>224</v>
      </c>
      <c r="M71" s="487" t="s">
        <v>224</v>
      </c>
      <c r="N71" s="487" t="s">
        <v>123</v>
      </c>
      <c r="O71" s="487" t="s">
        <v>123</v>
      </c>
      <c r="P71" s="487" t="s">
        <v>430</v>
      </c>
      <c r="Q71" s="487" t="s">
        <v>429</v>
      </c>
      <c r="R71" s="487" t="s">
        <v>429</v>
      </c>
      <c r="S71" s="487" t="s">
        <v>429</v>
      </c>
      <c r="T71" s="487" t="s">
        <v>429</v>
      </c>
      <c r="U71" s="487" t="s">
        <v>429</v>
      </c>
      <c r="V71" s="487" t="s">
        <v>429</v>
      </c>
      <c r="W71" s="487" t="s">
        <v>429</v>
      </c>
      <c r="X71" s="487" t="s">
        <v>429</v>
      </c>
      <c r="Y71" s="487" t="s">
        <v>429</v>
      </c>
      <c r="Z71" s="487" t="s">
        <v>429</v>
      </c>
      <c r="AA71" s="487" t="s">
        <v>429</v>
      </c>
      <c r="AB71" s="487" t="s">
        <v>429</v>
      </c>
      <c r="AC71" s="487" t="s">
        <v>429</v>
      </c>
      <c r="AD71" s="487" t="s">
        <v>429</v>
      </c>
      <c r="AE71" s="365"/>
      <c r="AF71" s="365"/>
      <c r="AG71" s="365"/>
      <c r="AH71" s="365"/>
      <c r="AI71" s="365"/>
      <c r="AJ71" s="365"/>
      <c r="AK71" s="365"/>
      <c r="AL71" s="365"/>
      <c r="AM71" s="365"/>
      <c r="AN71" s="365"/>
      <c r="AO71" s="365"/>
      <c r="AP71" s="365"/>
      <c r="AQ71" s="365"/>
      <c r="AR71" s="365"/>
      <c r="AS71" s="365"/>
      <c r="AT71" s="365"/>
      <c r="AU71" s="365"/>
      <c r="AV71" s="365"/>
      <c r="AW71" s="365"/>
      <c r="AX71" s="365"/>
      <c r="AY71" s="365"/>
      <c r="AZ71" s="365"/>
      <c r="BA71" s="365"/>
      <c r="BB71" s="365"/>
      <c r="BC71" s="365"/>
      <c r="BD71" s="365"/>
      <c r="BE71" s="365"/>
      <c r="BF71" s="365"/>
      <c r="BG71" s="365"/>
      <c r="BH71" s="365"/>
      <c r="BI71" s="365"/>
      <c r="BJ71" s="365"/>
      <c r="BK71" s="365"/>
      <c r="BL71" s="365"/>
      <c r="BM71" s="365"/>
      <c r="BN71" s="365"/>
      <c r="BO71" s="365"/>
      <c r="BP71" s="365"/>
      <c r="BQ71" s="365"/>
      <c r="BR71" s="365"/>
      <c r="BS71" s="365"/>
      <c r="BT71" s="365"/>
      <c r="BU71" s="365"/>
      <c r="BV71" s="365"/>
      <c r="BW71" s="365"/>
      <c r="BX71" s="365"/>
      <c r="BY71" s="365"/>
      <c r="BZ71" s="365"/>
      <c r="CA71" s="365"/>
      <c r="CB71" s="365"/>
      <c r="CC71" s="365"/>
      <c r="CD71" s="365"/>
      <c r="CE71" s="365"/>
      <c r="CF71" s="365"/>
      <c r="CG71" s="365"/>
      <c r="CH71" s="365"/>
      <c r="CI71" s="365"/>
      <c r="CJ71" s="365"/>
      <c r="CK71" s="365"/>
      <c r="CL71" s="365"/>
      <c r="CM71" s="365"/>
      <c r="CN71" s="365"/>
      <c r="CO71" s="365"/>
      <c r="CP71" s="365"/>
      <c r="CQ71" s="365"/>
      <c r="CR71" s="365"/>
      <c r="CS71" s="365"/>
      <c r="CT71" s="365"/>
      <c r="CU71" s="365"/>
      <c r="CV71" s="365"/>
      <c r="CW71" s="365"/>
      <c r="CX71" s="365"/>
      <c r="CY71" s="365"/>
      <c r="CZ71" s="365"/>
      <c r="DA71" s="365"/>
      <c r="DB71" s="365"/>
      <c r="DC71" s="365"/>
      <c r="DD71" s="365"/>
      <c r="DE71" s="365"/>
      <c r="DF71" s="365"/>
      <c r="DG71" s="365"/>
      <c r="DH71" s="365"/>
      <c r="DI71" s="365"/>
      <c r="DJ71" s="365"/>
      <c r="DK71" s="365"/>
      <c r="DL71" s="365"/>
      <c r="DM71" s="365"/>
      <c r="DN71" s="365"/>
      <c r="DO71" s="365"/>
      <c r="DP71" s="365"/>
      <c r="DQ71" s="365"/>
      <c r="DR71" s="365"/>
      <c r="DS71" s="365"/>
      <c r="DT71" s="365"/>
      <c r="DU71" s="365"/>
      <c r="DV71" s="365"/>
      <c r="DW71" s="365"/>
      <c r="DX71" s="365"/>
      <c r="DY71" s="365"/>
      <c r="DZ71" s="365"/>
      <c r="EA71" s="365"/>
      <c r="EB71" s="365"/>
      <c r="EC71" s="365"/>
      <c r="ED71" s="365"/>
      <c r="EE71" s="365"/>
      <c r="EF71" s="365"/>
      <c r="EG71" s="365"/>
      <c r="EH71" s="365"/>
      <c r="EI71" s="365"/>
      <c r="EJ71" s="365"/>
      <c r="EK71" s="365"/>
      <c r="EL71" s="365"/>
      <c r="EM71" s="365"/>
      <c r="EN71" s="365"/>
      <c r="EO71" s="365"/>
      <c r="EP71" s="365"/>
      <c r="EQ71" s="365"/>
      <c r="ER71" s="365"/>
      <c r="ES71" s="365"/>
      <c r="ET71" s="365"/>
      <c r="EU71" s="365"/>
      <c r="EV71" s="365"/>
      <c r="EW71" s="365"/>
      <c r="EX71" s="365"/>
      <c r="EY71" s="365"/>
      <c r="EZ71" s="365"/>
      <c r="FA71" s="365"/>
      <c r="FB71" s="365"/>
      <c r="FC71" s="365"/>
      <c r="FD71" s="365"/>
      <c r="FE71" s="365"/>
      <c r="FF71" s="365"/>
      <c r="FG71" s="365"/>
      <c r="FH71" s="365"/>
      <c r="FI71" s="365"/>
      <c r="FJ71" s="365"/>
    </row>
    <row r="72" spans="1:166" ht="24.95" customHeight="1" thickBot="1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</row>
    <row r="73" spans="1:166" ht="24.95" customHeight="1" thickTop="1"/>
  </sheetData>
  <mergeCells count="22">
    <mergeCell ref="A33:B33"/>
    <mergeCell ref="A39:B39"/>
    <mergeCell ref="A17:B17"/>
    <mergeCell ref="A22:B22"/>
    <mergeCell ref="A28:B28"/>
    <mergeCell ref="A29:A30"/>
    <mergeCell ref="A31:A32"/>
    <mergeCell ref="F2:H2"/>
    <mergeCell ref="O1:AD1"/>
    <mergeCell ref="A10:B10"/>
    <mergeCell ref="A11:A12"/>
    <mergeCell ref="A13:A14"/>
    <mergeCell ref="K2:M2"/>
    <mergeCell ref="F1:I1"/>
    <mergeCell ref="Q2:Z2"/>
    <mergeCell ref="AA2:AD2"/>
    <mergeCell ref="A1:A3"/>
    <mergeCell ref="B1:C3"/>
    <mergeCell ref="D1:D3"/>
    <mergeCell ref="E1:E3"/>
    <mergeCell ref="J1:M1"/>
    <mergeCell ref="A4:B4"/>
  </mergeCells>
  <phoneticPr fontId="4" type="noConversion"/>
  <pageMargins left="0.82677165354330717" right="0.23622047244094491" top="1.1417322834645669" bottom="0.43307086614173229" header="0.74803149606299213" footer="0.39370078740157483"/>
  <pageSetup paperSize="9" scale="72" pageOrder="overThenDown" orientation="landscape" r:id="rId1"/>
  <headerFooter alignWithMargins="0">
    <oddHeader>&amp;L
&amp;C&amp;"맑은 고딕,굵게"&amp;16&amp;A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C000"/>
  </sheetPr>
  <dimension ref="A1:O21"/>
  <sheetViews>
    <sheetView view="pageBreakPreview" zoomScale="120" zoomScaleNormal="120" zoomScaleSheetLayoutView="120" workbookViewId="0">
      <pane xSplit="7" ySplit="3" topLeftCell="H13" activePane="bottomRight" state="frozen"/>
      <selection activeCell="S5" sqref="S5"/>
      <selection pane="topRight" activeCell="S5" sqref="S5"/>
      <selection pane="bottomLeft" activeCell="S5" sqref="S5"/>
      <selection pane="bottomRight" activeCell="E25" sqref="E25"/>
    </sheetView>
  </sheetViews>
  <sheetFormatPr defaultColWidth="11.42578125" defaultRowHeight="24.95" customHeight="1"/>
  <cols>
    <col min="1" max="1" width="6.42578125" style="602" customWidth="1"/>
    <col min="2" max="2" width="15" style="260" customWidth="1"/>
    <col min="3" max="3" width="3.5703125" style="602" customWidth="1"/>
    <col min="4" max="4" width="7.85546875" style="602" customWidth="1"/>
    <col min="5" max="5" width="17.7109375" style="602" customWidth="1"/>
    <col min="6" max="15" width="9.7109375" style="602" customWidth="1"/>
    <col min="16" max="94" width="11.42578125" style="602" customWidth="1"/>
    <col min="95" max="97" width="5" style="602" customWidth="1"/>
    <col min="98" max="209" width="11.42578125" style="602"/>
    <col min="210" max="210" width="6.42578125" style="602" customWidth="1"/>
    <col min="211" max="211" width="15" style="602" customWidth="1"/>
    <col min="212" max="212" width="3.5703125" style="602" customWidth="1"/>
    <col min="213" max="213" width="9" style="602" customWidth="1"/>
    <col min="214" max="214" width="13.7109375" style="602" customWidth="1"/>
    <col min="215" max="230" width="6.85546875" style="602" customWidth="1"/>
    <col min="231" max="243" width="11.42578125" style="602"/>
    <col min="244" max="269" width="11.42578125" style="602" customWidth="1"/>
    <col min="270" max="350" width="11.42578125" style="602"/>
    <col min="351" max="353" width="5" style="602" customWidth="1"/>
    <col min="354" max="465" width="11.42578125" style="602"/>
    <col min="466" max="466" width="6.42578125" style="602" customWidth="1"/>
    <col min="467" max="467" width="15" style="602" customWidth="1"/>
    <col min="468" max="468" width="3.5703125" style="602" customWidth="1"/>
    <col min="469" max="469" width="9" style="602" customWidth="1"/>
    <col min="470" max="470" width="13.7109375" style="602" customWidth="1"/>
    <col min="471" max="486" width="6.85546875" style="602" customWidth="1"/>
    <col min="487" max="499" width="11.42578125" style="602"/>
    <col min="500" max="525" width="11.42578125" style="602" customWidth="1"/>
    <col min="526" max="606" width="11.42578125" style="602"/>
    <col min="607" max="609" width="5" style="602" customWidth="1"/>
    <col min="610" max="721" width="11.42578125" style="602"/>
    <col min="722" max="722" width="6.42578125" style="602" customWidth="1"/>
    <col min="723" max="723" width="15" style="602" customWidth="1"/>
    <col min="724" max="724" width="3.5703125" style="602" customWidth="1"/>
    <col min="725" max="725" width="9" style="602" customWidth="1"/>
    <col min="726" max="726" width="13.7109375" style="602" customWidth="1"/>
    <col min="727" max="742" width="6.85546875" style="602" customWidth="1"/>
    <col min="743" max="755" width="11.42578125" style="602"/>
    <col min="756" max="781" width="11.42578125" style="602" customWidth="1"/>
    <col min="782" max="862" width="11.42578125" style="602"/>
    <col min="863" max="865" width="5" style="602" customWidth="1"/>
    <col min="866" max="977" width="11.42578125" style="602"/>
    <col min="978" max="978" width="6.42578125" style="602" customWidth="1"/>
    <col min="979" max="979" width="15" style="602" customWidth="1"/>
    <col min="980" max="980" width="3.5703125" style="602" customWidth="1"/>
    <col min="981" max="981" width="9" style="602" customWidth="1"/>
    <col min="982" max="982" width="13.7109375" style="602" customWidth="1"/>
    <col min="983" max="998" width="6.85546875" style="602" customWidth="1"/>
    <col min="999" max="1011" width="11.42578125" style="602"/>
    <col min="1012" max="1037" width="11.42578125" style="602" customWidth="1"/>
    <col min="1038" max="1118" width="11.42578125" style="602"/>
    <col min="1119" max="1121" width="5" style="602" customWidth="1"/>
    <col min="1122" max="1233" width="11.42578125" style="602"/>
    <col min="1234" max="1234" width="6.42578125" style="602" customWidth="1"/>
    <col min="1235" max="1235" width="15" style="602" customWidth="1"/>
    <col min="1236" max="1236" width="3.5703125" style="602" customWidth="1"/>
    <col min="1237" max="1237" width="9" style="602" customWidth="1"/>
    <col min="1238" max="1238" width="13.7109375" style="602" customWidth="1"/>
    <col min="1239" max="1254" width="6.85546875" style="602" customWidth="1"/>
    <col min="1255" max="1267" width="11.42578125" style="602"/>
    <col min="1268" max="1293" width="11.42578125" style="602" customWidth="1"/>
    <col min="1294" max="1374" width="11.42578125" style="602"/>
    <col min="1375" max="1377" width="5" style="602" customWidth="1"/>
    <col min="1378" max="1489" width="11.42578125" style="602"/>
    <col min="1490" max="1490" width="6.42578125" style="602" customWidth="1"/>
    <col min="1491" max="1491" width="15" style="602" customWidth="1"/>
    <col min="1492" max="1492" width="3.5703125" style="602" customWidth="1"/>
    <col min="1493" max="1493" width="9" style="602" customWidth="1"/>
    <col min="1494" max="1494" width="13.7109375" style="602" customWidth="1"/>
    <col min="1495" max="1510" width="6.85546875" style="602" customWidth="1"/>
    <col min="1511" max="1523" width="11.42578125" style="602"/>
    <col min="1524" max="1549" width="11.42578125" style="602" customWidth="1"/>
    <col min="1550" max="1630" width="11.42578125" style="602"/>
    <col min="1631" max="1633" width="5" style="602" customWidth="1"/>
    <col min="1634" max="1745" width="11.42578125" style="602"/>
    <col min="1746" max="1746" width="6.42578125" style="602" customWidth="1"/>
    <col min="1747" max="1747" width="15" style="602" customWidth="1"/>
    <col min="1748" max="1748" width="3.5703125" style="602" customWidth="1"/>
    <col min="1749" max="1749" width="9" style="602" customWidth="1"/>
    <col min="1750" max="1750" width="13.7109375" style="602" customWidth="1"/>
    <col min="1751" max="1766" width="6.85546875" style="602" customWidth="1"/>
    <col min="1767" max="1779" width="11.42578125" style="602"/>
    <col min="1780" max="1805" width="11.42578125" style="602" customWidth="1"/>
    <col min="1806" max="1886" width="11.42578125" style="602"/>
    <col min="1887" max="1889" width="5" style="602" customWidth="1"/>
    <col min="1890" max="2001" width="11.42578125" style="602"/>
    <col min="2002" max="2002" width="6.42578125" style="602" customWidth="1"/>
    <col min="2003" max="2003" width="15" style="602" customWidth="1"/>
    <col min="2004" max="2004" width="3.5703125" style="602" customWidth="1"/>
    <col min="2005" max="2005" width="9" style="602" customWidth="1"/>
    <col min="2006" max="2006" width="13.7109375" style="602" customWidth="1"/>
    <col min="2007" max="2022" width="6.85546875" style="602" customWidth="1"/>
    <col min="2023" max="2035" width="11.42578125" style="602"/>
    <col min="2036" max="2061" width="11.42578125" style="602" customWidth="1"/>
    <col min="2062" max="2142" width="11.42578125" style="602"/>
    <col min="2143" max="2145" width="5" style="602" customWidth="1"/>
    <col min="2146" max="2257" width="11.42578125" style="602"/>
    <col min="2258" max="2258" width="6.42578125" style="602" customWidth="1"/>
    <col min="2259" max="2259" width="15" style="602" customWidth="1"/>
    <col min="2260" max="2260" width="3.5703125" style="602" customWidth="1"/>
    <col min="2261" max="2261" width="9" style="602" customWidth="1"/>
    <col min="2262" max="2262" width="13.7109375" style="602" customWidth="1"/>
    <col min="2263" max="2278" width="6.85546875" style="602" customWidth="1"/>
    <col min="2279" max="2291" width="11.42578125" style="602"/>
    <col min="2292" max="2317" width="11.42578125" style="602" customWidth="1"/>
    <col min="2318" max="2398" width="11.42578125" style="602"/>
    <col min="2399" max="2401" width="5" style="602" customWidth="1"/>
    <col min="2402" max="2513" width="11.42578125" style="602"/>
    <col min="2514" max="2514" width="6.42578125" style="602" customWidth="1"/>
    <col min="2515" max="2515" width="15" style="602" customWidth="1"/>
    <col min="2516" max="2516" width="3.5703125" style="602" customWidth="1"/>
    <col min="2517" max="2517" width="9" style="602" customWidth="1"/>
    <col min="2518" max="2518" width="13.7109375" style="602" customWidth="1"/>
    <col min="2519" max="2534" width="6.85546875" style="602" customWidth="1"/>
    <col min="2535" max="2547" width="11.42578125" style="602"/>
    <col min="2548" max="2573" width="11.42578125" style="602" customWidth="1"/>
    <col min="2574" max="2654" width="11.42578125" style="602"/>
    <col min="2655" max="2657" width="5" style="602" customWidth="1"/>
    <col min="2658" max="2769" width="11.42578125" style="602"/>
    <col min="2770" max="2770" width="6.42578125" style="602" customWidth="1"/>
    <col min="2771" max="2771" width="15" style="602" customWidth="1"/>
    <col min="2772" max="2772" width="3.5703125" style="602" customWidth="1"/>
    <col min="2773" max="2773" width="9" style="602" customWidth="1"/>
    <col min="2774" max="2774" width="13.7109375" style="602" customWidth="1"/>
    <col min="2775" max="2790" width="6.85546875" style="602" customWidth="1"/>
    <col min="2791" max="2803" width="11.42578125" style="602"/>
    <col min="2804" max="2829" width="11.42578125" style="602" customWidth="1"/>
    <col min="2830" max="2910" width="11.42578125" style="602"/>
    <col min="2911" max="2913" width="5" style="602" customWidth="1"/>
    <col min="2914" max="3025" width="11.42578125" style="602"/>
    <col min="3026" max="3026" width="6.42578125" style="602" customWidth="1"/>
    <col min="3027" max="3027" width="15" style="602" customWidth="1"/>
    <col min="3028" max="3028" width="3.5703125" style="602" customWidth="1"/>
    <col min="3029" max="3029" width="9" style="602" customWidth="1"/>
    <col min="3030" max="3030" width="13.7109375" style="602" customWidth="1"/>
    <col min="3031" max="3046" width="6.85546875" style="602" customWidth="1"/>
    <col min="3047" max="3059" width="11.42578125" style="602"/>
    <col min="3060" max="3085" width="11.42578125" style="602" customWidth="1"/>
    <col min="3086" max="3166" width="11.42578125" style="602"/>
    <col min="3167" max="3169" width="5" style="602" customWidth="1"/>
    <col min="3170" max="3281" width="11.42578125" style="602"/>
    <col min="3282" max="3282" width="6.42578125" style="602" customWidth="1"/>
    <col min="3283" max="3283" width="15" style="602" customWidth="1"/>
    <col min="3284" max="3284" width="3.5703125" style="602" customWidth="1"/>
    <col min="3285" max="3285" width="9" style="602" customWidth="1"/>
    <col min="3286" max="3286" width="13.7109375" style="602" customWidth="1"/>
    <col min="3287" max="3302" width="6.85546875" style="602" customWidth="1"/>
    <col min="3303" max="3315" width="11.42578125" style="602"/>
    <col min="3316" max="3341" width="11.42578125" style="602" customWidth="1"/>
    <col min="3342" max="3422" width="11.42578125" style="602"/>
    <col min="3423" max="3425" width="5" style="602" customWidth="1"/>
    <col min="3426" max="3537" width="11.42578125" style="602"/>
    <col min="3538" max="3538" width="6.42578125" style="602" customWidth="1"/>
    <col min="3539" max="3539" width="15" style="602" customWidth="1"/>
    <col min="3540" max="3540" width="3.5703125" style="602" customWidth="1"/>
    <col min="3541" max="3541" width="9" style="602" customWidth="1"/>
    <col min="3542" max="3542" width="13.7109375" style="602" customWidth="1"/>
    <col min="3543" max="3558" width="6.85546875" style="602" customWidth="1"/>
    <col min="3559" max="3571" width="11.42578125" style="602"/>
    <col min="3572" max="3597" width="11.42578125" style="602" customWidth="1"/>
    <col min="3598" max="3678" width="11.42578125" style="602"/>
    <col min="3679" max="3681" width="5" style="602" customWidth="1"/>
    <col min="3682" max="3793" width="11.42578125" style="602"/>
    <col min="3794" max="3794" width="6.42578125" style="602" customWidth="1"/>
    <col min="3795" max="3795" width="15" style="602" customWidth="1"/>
    <col min="3796" max="3796" width="3.5703125" style="602" customWidth="1"/>
    <col min="3797" max="3797" width="9" style="602" customWidth="1"/>
    <col min="3798" max="3798" width="13.7109375" style="602" customWidth="1"/>
    <col min="3799" max="3814" width="6.85546875" style="602" customWidth="1"/>
    <col min="3815" max="3827" width="11.42578125" style="602"/>
    <col min="3828" max="3853" width="11.42578125" style="602" customWidth="1"/>
    <col min="3854" max="3934" width="11.42578125" style="602"/>
    <col min="3935" max="3937" width="5" style="602" customWidth="1"/>
    <col min="3938" max="4049" width="11.42578125" style="602"/>
    <col min="4050" max="4050" width="6.42578125" style="602" customWidth="1"/>
    <col min="4051" max="4051" width="15" style="602" customWidth="1"/>
    <col min="4052" max="4052" width="3.5703125" style="602" customWidth="1"/>
    <col min="4053" max="4053" width="9" style="602" customWidth="1"/>
    <col min="4054" max="4054" width="13.7109375" style="602" customWidth="1"/>
    <col min="4055" max="4070" width="6.85546875" style="602" customWidth="1"/>
    <col min="4071" max="4083" width="11.42578125" style="602"/>
    <col min="4084" max="4109" width="11.42578125" style="602" customWidth="1"/>
    <col min="4110" max="4190" width="11.42578125" style="602"/>
    <col min="4191" max="4193" width="5" style="602" customWidth="1"/>
    <col min="4194" max="4305" width="11.42578125" style="602"/>
    <col min="4306" max="4306" width="6.42578125" style="602" customWidth="1"/>
    <col min="4307" max="4307" width="15" style="602" customWidth="1"/>
    <col min="4308" max="4308" width="3.5703125" style="602" customWidth="1"/>
    <col min="4309" max="4309" width="9" style="602" customWidth="1"/>
    <col min="4310" max="4310" width="13.7109375" style="602" customWidth="1"/>
    <col min="4311" max="4326" width="6.85546875" style="602" customWidth="1"/>
    <col min="4327" max="4339" width="11.42578125" style="602"/>
    <col min="4340" max="4365" width="11.42578125" style="602" customWidth="1"/>
    <col min="4366" max="4446" width="11.42578125" style="602"/>
    <col min="4447" max="4449" width="5" style="602" customWidth="1"/>
    <col min="4450" max="4561" width="11.42578125" style="602"/>
    <col min="4562" max="4562" width="6.42578125" style="602" customWidth="1"/>
    <col min="4563" max="4563" width="15" style="602" customWidth="1"/>
    <col min="4564" max="4564" width="3.5703125" style="602" customWidth="1"/>
    <col min="4565" max="4565" width="9" style="602" customWidth="1"/>
    <col min="4566" max="4566" width="13.7109375" style="602" customWidth="1"/>
    <col min="4567" max="4582" width="6.85546875" style="602" customWidth="1"/>
    <col min="4583" max="4595" width="11.42578125" style="602"/>
    <col min="4596" max="4621" width="11.42578125" style="602" customWidth="1"/>
    <col min="4622" max="4702" width="11.42578125" style="602"/>
    <col min="4703" max="4705" width="5" style="602" customWidth="1"/>
    <col min="4706" max="4817" width="11.42578125" style="602"/>
    <col min="4818" max="4818" width="6.42578125" style="602" customWidth="1"/>
    <col min="4819" max="4819" width="15" style="602" customWidth="1"/>
    <col min="4820" max="4820" width="3.5703125" style="602" customWidth="1"/>
    <col min="4821" max="4821" width="9" style="602" customWidth="1"/>
    <col min="4822" max="4822" width="13.7109375" style="602" customWidth="1"/>
    <col min="4823" max="4838" width="6.85546875" style="602" customWidth="1"/>
    <col min="4839" max="4851" width="11.42578125" style="602"/>
    <col min="4852" max="4877" width="11.42578125" style="602" customWidth="1"/>
    <col min="4878" max="4958" width="11.42578125" style="602"/>
    <col min="4959" max="4961" width="5" style="602" customWidth="1"/>
    <col min="4962" max="5073" width="11.42578125" style="602"/>
    <col min="5074" max="5074" width="6.42578125" style="602" customWidth="1"/>
    <col min="5075" max="5075" width="15" style="602" customWidth="1"/>
    <col min="5076" max="5076" width="3.5703125" style="602" customWidth="1"/>
    <col min="5077" max="5077" width="9" style="602" customWidth="1"/>
    <col min="5078" max="5078" width="13.7109375" style="602" customWidth="1"/>
    <col min="5079" max="5094" width="6.85546875" style="602" customWidth="1"/>
    <col min="5095" max="5107" width="11.42578125" style="602"/>
    <col min="5108" max="5133" width="11.42578125" style="602" customWidth="1"/>
    <col min="5134" max="5214" width="11.42578125" style="602"/>
    <col min="5215" max="5217" width="5" style="602" customWidth="1"/>
    <col min="5218" max="5329" width="11.42578125" style="602"/>
    <col min="5330" max="5330" width="6.42578125" style="602" customWidth="1"/>
    <col min="5331" max="5331" width="15" style="602" customWidth="1"/>
    <col min="5332" max="5332" width="3.5703125" style="602" customWidth="1"/>
    <col min="5333" max="5333" width="9" style="602" customWidth="1"/>
    <col min="5334" max="5334" width="13.7109375" style="602" customWidth="1"/>
    <col min="5335" max="5350" width="6.85546875" style="602" customWidth="1"/>
    <col min="5351" max="5363" width="11.42578125" style="602"/>
    <col min="5364" max="5389" width="11.42578125" style="602" customWidth="1"/>
    <col min="5390" max="5470" width="11.42578125" style="602"/>
    <col min="5471" max="5473" width="5" style="602" customWidth="1"/>
    <col min="5474" max="5585" width="11.42578125" style="602"/>
    <col min="5586" max="5586" width="6.42578125" style="602" customWidth="1"/>
    <col min="5587" max="5587" width="15" style="602" customWidth="1"/>
    <col min="5588" max="5588" width="3.5703125" style="602" customWidth="1"/>
    <col min="5589" max="5589" width="9" style="602" customWidth="1"/>
    <col min="5590" max="5590" width="13.7109375" style="602" customWidth="1"/>
    <col min="5591" max="5606" width="6.85546875" style="602" customWidth="1"/>
    <col min="5607" max="5619" width="11.42578125" style="602"/>
    <col min="5620" max="5645" width="11.42578125" style="602" customWidth="1"/>
    <col min="5646" max="5726" width="11.42578125" style="602"/>
    <col min="5727" max="5729" width="5" style="602" customWidth="1"/>
    <col min="5730" max="5841" width="11.42578125" style="602"/>
    <col min="5842" max="5842" width="6.42578125" style="602" customWidth="1"/>
    <col min="5843" max="5843" width="15" style="602" customWidth="1"/>
    <col min="5844" max="5844" width="3.5703125" style="602" customWidth="1"/>
    <col min="5845" max="5845" width="9" style="602" customWidth="1"/>
    <col min="5846" max="5846" width="13.7109375" style="602" customWidth="1"/>
    <col min="5847" max="5862" width="6.85546875" style="602" customWidth="1"/>
    <col min="5863" max="5875" width="11.42578125" style="602"/>
    <col min="5876" max="5901" width="11.42578125" style="602" customWidth="1"/>
    <col min="5902" max="5982" width="11.42578125" style="602"/>
    <col min="5983" max="5985" width="5" style="602" customWidth="1"/>
    <col min="5986" max="6097" width="11.42578125" style="602"/>
    <col min="6098" max="6098" width="6.42578125" style="602" customWidth="1"/>
    <col min="6099" max="6099" width="15" style="602" customWidth="1"/>
    <col min="6100" max="6100" width="3.5703125" style="602" customWidth="1"/>
    <col min="6101" max="6101" width="9" style="602" customWidth="1"/>
    <col min="6102" max="6102" width="13.7109375" style="602" customWidth="1"/>
    <col min="6103" max="6118" width="6.85546875" style="602" customWidth="1"/>
    <col min="6119" max="6131" width="11.42578125" style="602"/>
    <col min="6132" max="6157" width="11.42578125" style="602" customWidth="1"/>
    <col min="6158" max="6238" width="11.42578125" style="602"/>
    <col min="6239" max="6241" width="5" style="602" customWidth="1"/>
    <col min="6242" max="6353" width="11.42578125" style="602"/>
    <col min="6354" max="6354" width="6.42578125" style="602" customWidth="1"/>
    <col min="6355" max="6355" width="15" style="602" customWidth="1"/>
    <col min="6356" max="6356" width="3.5703125" style="602" customWidth="1"/>
    <col min="6357" max="6357" width="9" style="602" customWidth="1"/>
    <col min="6358" max="6358" width="13.7109375" style="602" customWidth="1"/>
    <col min="6359" max="6374" width="6.85546875" style="602" customWidth="1"/>
    <col min="6375" max="6387" width="11.42578125" style="602"/>
    <col min="6388" max="6413" width="11.42578125" style="602" customWidth="1"/>
    <col min="6414" max="6494" width="11.42578125" style="602"/>
    <col min="6495" max="6497" width="5" style="602" customWidth="1"/>
    <col min="6498" max="6609" width="11.42578125" style="602"/>
    <col min="6610" max="6610" width="6.42578125" style="602" customWidth="1"/>
    <col min="6611" max="6611" width="15" style="602" customWidth="1"/>
    <col min="6612" max="6612" width="3.5703125" style="602" customWidth="1"/>
    <col min="6613" max="6613" width="9" style="602" customWidth="1"/>
    <col min="6614" max="6614" width="13.7109375" style="602" customWidth="1"/>
    <col min="6615" max="6630" width="6.85546875" style="602" customWidth="1"/>
    <col min="6631" max="6643" width="11.42578125" style="602"/>
    <col min="6644" max="6669" width="11.42578125" style="602" customWidth="1"/>
    <col min="6670" max="6750" width="11.42578125" style="602"/>
    <col min="6751" max="6753" width="5" style="602" customWidth="1"/>
    <col min="6754" max="6865" width="11.42578125" style="602"/>
    <col min="6866" max="6866" width="6.42578125" style="602" customWidth="1"/>
    <col min="6867" max="6867" width="15" style="602" customWidth="1"/>
    <col min="6868" max="6868" width="3.5703125" style="602" customWidth="1"/>
    <col min="6869" max="6869" width="9" style="602" customWidth="1"/>
    <col min="6870" max="6870" width="13.7109375" style="602" customWidth="1"/>
    <col min="6871" max="6886" width="6.85546875" style="602" customWidth="1"/>
    <col min="6887" max="6899" width="11.42578125" style="602"/>
    <col min="6900" max="6925" width="11.42578125" style="602" customWidth="1"/>
    <col min="6926" max="7006" width="11.42578125" style="602"/>
    <col min="7007" max="7009" width="5" style="602" customWidth="1"/>
    <col min="7010" max="7121" width="11.42578125" style="602"/>
    <col min="7122" max="7122" width="6.42578125" style="602" customWidth="1"/>
    <col min="7123" max="7123" width="15" style="602" customWidth="1"/>
    <col min="7124" max="7124" width="3.5703125" style="602" customWidth="1"/>
    <col min="7125" max="7125" width="9" style="602" customWidth="1"/>
    <col min="7126" max="7126" width="13.7109375" style="602" customWidth="1"/>
    <col min="7127" max="7142" width="6.85546875" style="602" customWidth="1"/>
    <col min="7143" max="7155" width="11.42578125" style="602"/>
    <col min="7156" max="7181" width="11.42578125" style="602" customWidth="1"/>
    <col min="7182" max="7262" width="11.42578125" style="602"/>
    <col min="7263" max="7265" width="5" style="602" customWidth="1"/>
    <col min="7266" max="7377" width="11.42578125" style="602"/>
    <col min="7378" max="7378" width="6.42578125" style="602" customWidth="1"/>
    <col min="7379" max="7379" width="15" style="602" customWidth="1"/>
    <col min="7380" max="7380" width="3.5703125" style="602" customWidth="1"/>
    <col min="7381" max="7381" width="9" style="602" customWidth="1"/>
    <col min="7382" max="7382" width="13.7109375" style="602" customWidth="1"/>
    <col min="7383" max="7398" width="6.85546875" style="602" customWidth="1"/>
    <col min="7399" max="7411" width="11.42578125" style="602"/>
    <col min="7412" max="7437" width="11.42578125" style="602" customWidth="1"/>
    <col min="7438" max="7518" width="11.42578125" style="602"/>
    <col min="7519" max="7521" width="5" style="602" customWidth="1"/>
    <col min="7522" max="7633" width="11.42578125" style="602"/>
    <col min="7634" max="7634" width="6.42578125" style="602" customWidth="1"/>
    <col min="7635" max="7635" width="15" style="602" customWidth="1"/>
    <col min="7636" max="7636" width="3.5703125" style="602" customWidth="1"/>
    <col min="7637" max="7637" width="9" style="602" customWidth="1"/>
    <col min="7638" max="7638" width="13.7109375" style="602" customWidth="1"/>
    <col min="7639" max="7654" width="6.85546875" style="602" customWidth="1"/>
    <col min="7655" max="7667" width="11.42578125" style="602"/>
    <col min="7668" max="7693" width="11.42578125" style="602" customWidth="1"/>
    <col min="7694" max="7774" width="11.42578125" style="602"/>
    <col min="7775" max="7777" width="5" style="602" customWidth="1"/>
    <col min="7778" max="7889" width="11.42578125" style="602"/>
    <col min="7890" max="7890" width="6.42578125" style="602" customWidth="1"/>
    <col min="7891" max="7891" width="15" style="602" customWidth="1"/>
    <col min="7892" max="7892" width="3.5703125" style="602" customWidth="1"/>
    <col min="7893" max="7893" width="9" style="602" customWidth="1"/>
    <col min="7894" max="7894" width="13.7109375" style="602" customWidth="1"/>
    <col min="7895" max="7910" width="6.85546875" style="602" customWidth="1"/>
    <col min="7911" max="7923" width="11.42578125" style="602"/>
    <col min="7924" max="7949" width="11.42578125" style="602" customWidth="1"/>
    <col min="7950" max="8030" width="11.42578125" style="602"/>
    <col min="8031" max="8033" width="5" style="602" customWidth="1"/>
    <col min="8034" max="8145" width="11.42578125" style="602"/>
    <col min="8146" max="8146" width="6.42578125" style="602" customWidth="1"/>
    <col min="8147" max="8147" width="15" style="602" customWidth="1"/>
    <col min="8148" max="8148" width="3.5703125" style="602" customWidth="1"/>
    <col min="8149" max="8149" width="9" style="602" customWidth="1"/>
    <col min="8150" max="8150" width="13.7109375" style="602" customWidth="1"/>
    <col min="8151" max="8166" width="6.85546875" style="602" customWidth="1"/>
    <col min="8167" max="8179" width="11.42578125" style="602"/>
    <col min="8180" max="8205" width="11.42578125" style="602" customWidth="1"/>
    <col min="8206" max="8286" width="11.42578125" style="602"/>
    <col min="8287" max="8289" width="5" style="602" customWidth="1"/>
    <col min="8290" max="8401" width="11.42578125" style="602"/>
    <col min="8402" max="8402" width="6.42578125" style="602" customWidth="1"/>
    <col min="8403" max="8403" width="15" style="602" customWidth="1"/>
    <col min="8404" max="8404" width="3.5703125" style="602" customWidth="1"/>
    <col min="8405" max="8405" width="9" style="602" customWidth="1"/>
    <col min="8406" max="8406" width="13.7109375" style="602" customWidth="1"/>
    <col min="8407" max="8422" width="6.85546875" style="602" customWidth="1"/>
    <col min="8423" max="8435" width="11.42578125" style="602"/>
    <col min="8436" max="8461" width="11.42578125" style="602" customWidth="1"/>
    <col min="8462" max="8542" width="11.42578125" style="602"/>
    <col min="8543" max="8545" width="5" style="602" customWidth="1"/>
    <col min="8546" max="8657" width="11.42578125" style="602"/>
    <col min="8658" max="8658" width="6.42578125" style="602" customWidth="1"/>
    <col min="8659" max="8659" width="15" style="602" customWidth="1"/>
    <col min="8660" max="8660" width="3.5703125" style="602" customWidth="1"/>
    <col min="8661" max="8661" width="9" style="602" customWidth="1"/>
    <col min="8662" max="8662" width="13.7109375" style="602" customWidth="1"/>
    <col min="8663" max="8678" width="6.85546875" style="602" customWidth="1"/>
    <col min="8679" max="8691" width="11.42578125" style="602"/>
    <col min="8692" max="8717" width="11.42578125" style="602" customWidth="1"/>
    <col min="8718" max="8798" width="11.42578125" style="602"/>
    <col min="8799" max="8801" width="5" style="602" customWidth="1"/>
    <col min="8802" max="8913" width="11.42578125" style="602"/>
    <col min="8914" max="8914" width="6.42578125" style="602" customWidth="1"/>
    <col min="8915" max="8915" width="15" style="602" customWidth="1"/>
    <col min="8916" max="8916" width="3.5703125" style="602" customWidth="1"/>
    <col min="8917" max="8917" width="9" style="602" customWidth="1"/>
    <col min="8918" max="8918" width="13.7109375" style="602" customWidth="1"/>
    <col min="8919" max="8934" width="6.85546875" style="602" customWidth="1"/>
    <col min="8935" max="8947" width="11.42578125" style="602"/>
    <col min="8948" max="8973" width="11.42578125" style="602" customWidth="1"/>
    <col min="8974" max="9054" width="11.42578125" style="602"/>
    <col min="9055" max="9057" width="5" style="602" customWidth="1"/>
    <col min="9058" max="9169" width="11.42578125" style="602"/>
    <col min="9170" max="9170" width="6.42578125" style="602" customWidth="1"/>
    <col min="9171" max="9171" width="15" style="602" customWidth="1"/>
    <col min="9172" max="9172" width="3.5703125" style="602" customWidth="1"/>
    <col min="9173" max="9173" width="9" style="602" customWidth="1"/>
    <col min="9174" max="9174" width="13.7109375" style="602" customWidth="1"/>
    <col min="9175" max="9190" width="6.85546875" style="602" customWidth="1"/>
    <col min="9191" max="9203" width="11.42578125" style="602"/>
    <col min="9204" max="9229" width="11.42578125" style="602" customWidth="1"/>
    <col min="9230" max="9310" width="11.42578125" style="602"/>
    <col min="9311" max="9313" width="5" style="602" customWidth="1"/>
    <col min="9314" max="9425" width="11.42578125" style="602"/>
    <col min="9426" max="9426" width="6.42578125" style="602" customWidth="1"/>
    <col min="9427" max="9427" width="15" style="602" customWidth="1"/>
    <col min="9428" max="9428" width="3.5703125" style="602" customWidth="1"/>
    <col min="9429" max="9429" width="9" style="602" customWidth="1"/>
    <col min="9430" max="9430" width="13.7109375" style="602" customWidth="1"/>
    <col min="9431" max="9446" width="6.85546875" style="602" customWidth="1"/>
    <col min="9447" max="9459" width="11.42578125" style="602"/>
    <col min="9460" max="9485" width="11.42578125" style="602" customWidth="1"/>
    <col min="9486" max="9566" width="11.42578125" style="602"/>
    <col min="9567" max="9569" width="5" style="602" customWidth="1"/>
    <col min="9570" max="9681" width="11.42578125" style="602"/>
    <col min="9682" max="9682" width="6.42578125" style="602" customWidth="1"/>
    <col min="9683" max="9683" width="15" style="602" customWidth="1"/>
    <col min="9684" max="9684" width="3.5703125" style="602" customWidth="1"/>
    <col min="9685" max="9685" width="9" style="602" customWidth="1"/>
    <col min="9686" max="9686" width="13.7109375" style="602" customWidth="1"/>
    <col min="9687" max="9702" width="6.85546875" style="602" customWidth="1"/>
    <col min="9703" max="9715" width="11.42578125" style="602"/>
    <col min="9716" max="9741" width="11.42578125" style="602" customWidth="1"/>
    <col min="9742" max="9822" width="11.42578125" style="602"/>
    <col min="9823" max="9825" width="5" style="602" customWidth="1"/>
    <col min="9826" max="9937" width="11.42578125" style="602"/>
    <col min="9938" max="9938" width="6.42578125" style="602" customWidth="1"/>
    <col min="9939" max="9939" width="15" style="602" customWidth="1"/>
    <col min="9940" max="9940" width="3.5703125" style="602" customWidth="1"/>
    <col min="9941" max="9941" width="9" style="602" customWidth="1"/>
    <col min="9942" max="9942" width="13.7109375" style="602" customWidth="1"/>
    <col min="9943" max="9958" width="6.85546875" style="602" customWidth="1"/>
    <col min="9959" max="9971" width="11.42578125" style="602"/>
    <col min="9972" max="9997" width="11.42578125" style="602" customWidth="1"/>
    <col min="9998" max="10078" width="11.42578125" style="602"/>
    <col min="10079" max="10081" width="5" style="602" customWidth="1"/>
    <col min="10082" max="10193" width="11.42578125" style="602"/>
    <col min="10194" max="10194" width="6.42578125" style="602" customWidth="1"/>
    <col min="10195" max="10195" width="15" style="602" customWidth="1"/>
    <col min="10196" max="10196" width="3.5703125" style="602" customWidth="1"/>
    <col min="10197" max="10197" width="9" style="602" customWidth="1"/>
    <col min="10198" max="10198" width="13.7109375" style="602" customWidth="1"/>
    <col min="10199" max="10214" width="6.85546875" style="602" customWidth="1"/>
    <col min="10215" max="10227" width="11.42578125" style="602"/>
    <col min="10228" max="10253" width="11.42578125" style="602" customWidth="1"/>
    <col min="10254" max="10334" width="11.42578125" style="602"/>
    <col min="10335" max="10337" width="5" style="602" customWidth="1"/>
    <col min="10338" max="10449" width="11.42578125" style="602"/>
    <col min="10450" max="10450" width="6.42578125" style="602" customWidth="1"/>
    <col min="10451" max="10451" width="15" style="602" customWidth="1"/>
    <col min="10452" max="10452" width="3.5703125" style="602" customWidth="1"/>
    <col min="10453" max="10453" width="9" style="602" customWidth="1"/>
    <col min="10454" max="10454" width="13.7109375" style="602" customWidth="1"/>
    <col min="10455" max="10470" width="6.85546875" style="602" customWidth="1"/>
    <col min="10471" max="10483" width="11.42578125" style="602"/>
    <col min="10484" max="10509" width="11.42578125" style="602" customWidth="1"/>
    <col min="10510" max="10590" width="11.42578125" style="602"/>
    <col min="10591" max="10593" width="5" style="602" customWidth="1"/>
    <col min="10594" max="10705" width="11.42578125" style="602"/>
    <col min="10706" max="10706" width="6.42578125" style="602" customWidth="1"/>
    <col min="10707" max="10707" width="15" style="602" customWidth="1"/>
    <col min="10708" max="10708" width="3.5703125" style="602" customWidth="1"/>
    <col min="10709" max="10709" width="9" style="602" customWidth="1"/>
    <col min="10710" max="10710" width="13.7109375" style="602" customWidth="1"/>
    <col min="10711" max="10726" width="6.85546875" style="602" customWidth="1"/>
    <col min="10727" max="10739" width="11.42578125" style="602"/>
    <col min="10740" max="10765" width="11.42578125" style="602" customWidth="1"/>
    <col min="10766" max="10846" width="11.42578125" style="602"/>
    <col min="10847" max="10849" width="5" style="602" customWidth="1"/>
    <col min="10850" max="10961" width="11.42578125" style="602"/>
    <col min="10962" max="10962" width="6.42578125" style="602" customWidth="1"/>
    <col min="10963" max="10963" width="15" style="602" customWidth="1"/>
    <col min="10964" max="10964" width="3.5703125" style="602" customWidth="1"/>
    <col min="10965" max="10965" width="9" style="602" customWidth="1"/>
    <col min="10966" max="10966" width="13.7109375" style="602" customWidth="1"/>
    <col min="10967" max="10982" width="6.85546875" style="602" customWidth="1"/>
    <col min="10983" max="10995" width="11.42578125" style="602"/>
    <col min="10996" max="11021" width="11.42578125" style="602" customWidth="1"/>
    <col min="11022" max="11102" width="11.42578125" style="602"/>
    <col min="11103" max="11105" width="5" style="602" customWidth="1"/>
    <col min="11106" max="11217" width="11.42578125" style="602"/>
    <col min="11218" max="11218" width="6.42578125" style="602" customWidth="1"/>
    <col min="11219" max="11219" width="15" style="602" customWidth="1"/>
    <col min="11220" max="11220" width="3.5703125" style="602" customWidth="1"/>
    <col min="11221" max="11221" width="9" style="602" customWidth="1"/>
    <col min="11222" max="11222" width="13.7109375" style="602" customWidth="1"/>
    <col min="11223" max="11238" width="6.85546875" style="602" customWidth="1"/>
    <col min="11239" max="11251" width="11.42578125" style="602"/>
    <col min="11252" max="11277" width="11.42578125" style="602" customWidth="1"/>
    <col min="11278" max="11358" width="11.42578125" style="602"/>
    <col min="11359" max="11361" width="5" style="602" customWidth="1"/>
    <col min="11362" max="11473" width="11.42578125" style="602"/>
    <col min="11474" max="11474" width="6.42578125" style="602" customWidth="1"/>
    <col min="11475" max="11475" width="15" style="602" customWidth="1"/>
    <col min="11476" max="11476" width="3.5703125" style="602" customWidth="1"/>
    <col min="11477" max="11477" width="9" style="602" customWidth="1"/>
    <col min="11478" max="11478" width="13.7109375" style="602" customWidth="1"/>
    <col min="11479" max="11494" width="6.85546875" style="602" customWidth="1"/>
    <col min="11495" max="11507" width="11.42578125" style="602"/>
    <col min="11508" max="11533" width="11.42578125" style="602" customWidth="1"/>
    <col min="11534" max="11614" width="11.42578125" style="602"/>
    <col min="11615" max="11617" width="5" style="602" customWidth="1"/>
    <col min="11618" max="11729" width="11.42578125" style="602"/>
    <col min="11730" max="11730" width="6.42578125" style="602" customWidth="1"/>
    <col min="11731" max="11731" width="15" style="602" customWidth="1"/>
    <col min="11732" max="11732" width="3.5703125" style="602" customWidth="1"/>
    <col min="11733" max="11733" width="9" style="602" customWidth="1"/>
    <col min="11734" max="11734" width="13.7109375" style="602" customWidth="1"/>
    <col min="11735" max="11750" width="6.85546875" style="602" customWidth="1"/>
    <col min="11751" max="11763" width="11.42578125" style="602"/>
    <col min="11764" max="11789" width="11.42578125" style="602" customWidth="1"/>
    <col min="11790" max="11870" width="11.42578125" style="602"/>
    <col min="11871" max="11873" width="5" style="602" customWidth="1"/>
    <col min="11874" max="11985" width="11.42578125" style="602"/>
    <col min="11986" max="11986" width="6.42578125" style="602" customWidth="1"/>
    <col min="11987" max="11987" width="15" style="602" customWidth="1"/>
    <col min="11988" max="11988" width="3.5703125" style="602" customWidth="1"/>
    <col min="11989" max="11989" width="9" style="602" customWidth="1"/>
    <col min="11990" max="11990" width="13.7109375" style="602" customWidth="1"/>
    <col min="11991" max="12006" width="6.85546875" style="602" customWidth="1"/>
    <col min="12007" max="12019" width="11.42578125" style="602"/>
    <col min="12020" max="12045" width="11.42578125" style="602" customWidth="1"/>
    <col min="12046" max="12126" width="11.42578125" style="602"/>
    <col min="12127" max="12129" width="5" style="602" customWidth="1"/>
    <col min="12130" max="12241" width="11.42578125" style="602"/>
    <col min="12242" max="12242" width="6.42578125" style="602" customWidth="1"/>
    <col min="12243" max="12243" width="15" style="602" customWidth="1"/>
    <col min="12244" max="12244" width="3.5703125" style="602" customWidth="1"/>
    <col min="12245" max="12245" width="9" style="602" customWidth="1"/>
    <col min="12246" max="12246" width="13.7109375" style="602" customWidth="1"/>
    <col min="12247" max="12262" width="6.85546875" style="602" customWidth="1"/>
    <col min="12263" max="12275" width="11.42578125" style="602"/>
    <col min="12276" max="12301" width="11.42578125" style="602" customWidth="1"/>
    <col min="12302" max="12382" width="11.42578125" style="602"/>
    <col min="12383" max="12385" width="5" style="602" customWidth="1"/>
    <col min="12386" max="12497" width="11.42578125" style="602"/>
    <col min="12498" max="12498" width="6.42578125" style="602" customWidth="1"/>
    <col min="12499" max="12499" width="15" style="602" customWidth="1"/>
    <col min="12500" max="12500" width="3.5703125" style="602" customWidth="1"/>
    <col min="12501" max="12501" width="9" style="602" customWidth="1"/>
    <col min="12502" max="12502" width="13.7109375" style="602" customWidth="1"/>
    <col min="12503" max="12518" width="6.85546875" style="602" customWidth="1"/>
    <col min="12519" max="12531" width="11.42578125" style="602"/>
    <col min="12532" max="12557" width="11.42578125" style="602" customWidth="1"/>
    <col min="12558" max="12638" width="11.42578125" style="602"/>
    <col min="12639" max="12641" width="5" style="602" customWidth="1"/>
    <col min="12642" max="12753" width="11.42578125" style="602"/>
    <col min="12754" max="12754" width="6.42578125" style="602" customWidth="1"/>
    <col min="12755" max="12755" width="15" style="602" customWidth="1"/>
    <col min="12756" max="12756" width="3.5703125" style="602" customWidth="1"/>
    <col min="12757" max="12757" width="9" style="602" customWidth="1"/>
    <col min="12758" max="12758" width="13.7109375" style="602" customWidth="1"/>
    <col min="12759" max="12774" width="6.85546875" style="602" customWidth="1"/>
    <col min="12775" max="12787" width="11.42578125" style="602"/>
    <col min="12788" max="12813" width="11.42578125" style="602" customWidth="1"/>
    <col min="12814" max="12894" width="11.42578125" style="602"/>
    <col min="12895" max="12897" width="5" style="602" customWidth="1"/>
    <col min="12898" max="13009" width="11.42578125" style="602"/>
    <col min="13010" max="13010" width="6.42578125" style="602" customWidth="1"/>
    <col min="13011" max="13011" width="15" style="602" customWidth="1"/>
    <col min="13012" max="13012" width="3.5703125" style="602" customWidth="1"/>
    <col min="13013" max="13013" width="9" style="602" customWidth="1"/>
    <col min="13014" max="13014" width="13.7109375" style="602" customWidth="1"/>
    <col min="13015" max="13030" width="6.85546875" style="602" customWidth="1"/>
    <col min="13031" max="13043" width="11.42578125" style="602"/>
    <col min="13044" max="13069" width="11.42578125" style="602" customWidth="1"/>
    <col min="13070" max="13150" width="11.42578125" style="602"/>
    <col min="13151" max="13153" width="5" style="602" customWidth="1"/>
    <col min="13154" max="13265" width="11.42578125" style="602"/>
    <col min="13266" max="13266" width="6.42578125" style="602" customWidth="1"/>
    <col min="13267" max="13267" width="15" style="602" customWidth="1"/>
    <col min="13268" max="13268" width="3.5703125" style="602" customWidth="1"/>
    <col min="13269" max="13269" width="9" style="602" customWidth="1"/>
    <col min="13270" max="13270" width="13.7109375" style="602" customWidth="1"/>
    <col min="13271" max="13286" width="6.85546875" style="602" customWidth="1"/>
    <col min="13287" max="13299" width="11.42578125" style="602"/>
    <col min="13300" max="13325" width="11.42578125" style="602" customWidth="1"/>
    <col min="13326" max="13406" width="11.42578125" style="602"/>
    <col min="13407" max="13409" width="5" style="602" customWidth="1"/>
    <col min="13410" max="13521" width="11.42578125" style="602"/>
    <col min="13522" max="13522" width="6.42578125" style="602" customWidth="1"/>
    <col min="13523" max="13523" width="15" style="602" customWidth="1"/>
    <col min="13524" max="13524" width="3.5703125" style="602" customWidth="1"/>
    <col min="13525" max="13525" width="9" style="602" customWidth="1"/>
    <col min="13526" max="13526" width="13.7109375" style="602" customWidth="1"/>
    <col min="13527" max="13542" width="6.85546875" style="602" customWidth="1"/>
    <col min="13543" max="13555" width="11.42578125" style="602"/>
    <col min="13556" max="13581" width="11.42578125" style="602" customWidth="1"/>
    <col min="13582" max="13662" width="11.42578125" style="602"/>
    <col min="13663" max="13665" width="5" style="602" customWidth="1"/>
    <col min="13666" max="13777" width="11.42578125" style="602"/>
    <col min="13778" max="13778" width="6.42578125" style="602" customWidth="1"/>
    <col min="13779" max="13779" width="15" style="602" customWidth="1"/>
    <col min="13780" max="13780" width="3.5703125" style="602" customWidth="1"/>
    <col min="13781" max="13781" width="9" style="602" customWidth="1"/>
    <col min="13782" max="13782" width="13.7109375" style="602" customWidth="1"/>
    <col min="13783" max="13798" width="6.85546875" style="602" customWidth="1"/>
    <col min="13799" max="13811" width="11.42578125" style="602"/>
    <col min="13812" max="13837" width="11.42578125" style="602" customWidth="1"/>
    <col min="13838" max="13918" width="11.42578125" style="602"/>
    <col min="13919" max="13921" width="5" style="602" customWidth="1"/>
    <col min="13922" max="14033" width="11.42578125" style="602"/>
    <col min="14034" max="14034" width="6.42578125" style="602" customWidth="1"/>
    <col min="14035" max="14035" width="15" style="602" customWidth="1"/>
    <col min="14036" max="14036" width="3.5703125" style="602" customWidth="1"/>
    <col min="14037" max="14037" width="9" style="602" customWidth="1"/>
    <col min="14038" max="14038" width="13.7109375" style="602" customWidth="1"/>
    <col min="14039" max="14054" width="6.85546875" style="602" customWidth="1"/>
    <col min="14055" max="14067" width="11.42578125" style="602"/>
    <col min="14068" max="14093" width="11.42578125" style="602" customWidth="1"/>
    <col min="14094" max="14174" width="11.42578125" style="602"/>
    <col min="14175" max="14177" width="5" style="602" customWidth="1"/>
    <col min="14178" max="14289" width="11.42578125" style="602"/>
    <col min="14290" max="14290" width="6.42578125" style="602" customWidth="1"/>
    <col min="14291" max="14291" width="15" style="602" customWidth="1"/>
    <col min="14292" max="14292" width="3.5703125" style="602" customWidth="1"/>
    <col min="14293" max="14293" width="9" style="602" customWidth="1"/>
    <col min="14294" max="14294" width="13.7109375" style="602" customWidth="1"/>
    <col min="14295" max="14310" width="6.85546875" style="602" customWidth="1"/>
    <col min="14311" max="14323" width="11.42578125" style="602"/>
    <col min="14324" max="14349" width="11.42578125" style="602" customWidth="1"/>
    <col min="14350" max="14430" width="11.42578125" style="602"/>
    <col min="14431" max="14433" width="5" style="602" customWidth="1"/>
    <col min="14434" max="14545" width="11.42578125" style="602"/>
    <col min="14546" max="14546" width="6.42578125" style="602" customWidth="1"/>
    <col min="14547" max="14547" width="15" style="602" customWidth="1"/>
    <col min="14548" max="14548" width="3.5703125" style="602" customWidth="1"/>
    <col min="14549" max="14549" width="9" style="602" customWidth="1"/>
    <col min="14550" max="14550" width="13.7109375" style="602" customWidth="1"/>
    <col min="14551" max="14566" width="6.85546875" style="602" customWidth="1"/>
    <col min="14567" max="14579" width="11.42578125" style="602"/>
    <col min="14580" max="14605" width="11.42578125" style="602" customWidth="1"/>
    <col min="14606" max="14686" width="11.42578125" style="602"/>
    <col min="14687" max="14689" width="5" style="602" customWidth="1"/>
    <col min="14690" max="14801" width="11.42578125" style="602"/>
    <col min="14802" max="14802" width="6.42578125" style="602" customWidth="1"/>
    <col min="14803" max="14803" width="15" style="602" customWidth="1"/>
    <col min="14804" max="14804" width="3.5703125" style="602" customWidth="1"/>
    <col min="14805" max="14805" width="9" style="602" customWidth="1"/>
    <col min="14806" max="14806" width="13.7109375" style="602" customWidth="1"/>
    <col min="14807" max="14822" width="6.85546875" style="602" customWidth="1"/>
    <col min="14823" max="14835" width="11.42578125" style="602"/>
    <col min="14836" max="14861" width="11.42578125" style="602" customWidth="1"/>
    <col min="14862" max="14942" width="11.42578125" style="602"/>
    <col min="14943" max="14945" width="5" style="602" customWidth="1"/>
    <col min="14946" max="15057" width="11.42578125" style="602"/>
    <col min="15058" max="15058" width="6.42578125" style="602" customWidth="1"/>
    <col min="15059" max="15059" width="15" style="602" customWidth="1"/>
    <col min="15060" max="15060" width="3.5703125" style="602" customWidth="1"/>
    <col min="15061" max="15061" width="9" style="602" customWidth="1"/>
    <col min="15062" max="15062" width="13.7109375" style="602" customWidth="1"/>
    <col min="15063" max="15078" width="6.85546875" style="602" customWidth="1"/>
    <col min="15079" max="15091" width="11.42578125" style="602"/>
    <col min="15092" max="15117" width="11.42578125" style="602" customWidth="1"/>
    <col min="15118" max="15198" width="11.42578125" style="602"/>
    <col min="15199" max="15201" width="5" style="602" customWidth="1"/>
    <col min="15202" max="15313" width="11.42578125" style="602"/>
    <col min="15314" max="15314" width="6.42578125" style="602" customWidth="1"/>
    <col min="15315" max="15315" width="15" style="602" customWidth="1"/>
    <col min="15316" max="15316" width="3.5703125" style="602" customWidth="1"/>
    <col min="15317" max="15317" width="9" style="602" customWidth="1"/>
    <col min="15318" max="15318" width="13.7109375" style="602" customWidth="1"/>
    <col min="15319" max="15334" width="6.85546875" style="602" customWidth="1"/>
    <col min="15335" max="15347" width="11.42578125" style="602"/>
    <col min="15348" max="15373" width="11.42578125" style="602" customWidth="1"/>
    <col min="15374" max="15454" width="11.42578125" style="602"/>
    <col min="15455" max="15457" width="5" style="602" customWidth="1"/>
    <col min="15458" max="15569" width="11.42578125" style="602"/>
    <col min="15570" max="15570" width="6.42578125" style="602" customWidth="1"/>
    <col min="15571" max="15571" width="15" style="602" customWidth="1"/>
    <col min="15572" max="15572" width="3.5703125" style="602" customWidth="1"/>
    <col min="15573" max="15573" width="9" style="602" customWidth="1"/>
    <col min="15574" max="15574" width="13.7109375" style="602" customWidth="1"/>
    <col min="15575" max="15590" width="6.85546875" style="602" customWidth="1"/>
    <col min="15591" max="15603" width="11.42578125" style="602"/>
    <col min="15604" max="15629" width="11.42578125" style="602" customWidth="1"/>
    <col min="15630" max="15710" width="11.42578125" style="602"/>
    <col min="15711" max="15713" width="5" style="602" customWidth="1"/>
    <col min="15714" max="15825" width="11.42578125" style="602"/>
    <col min="15826" max="15826" width="6.42578125" style="602" customWidth="1"/>
    <col min="15827" max="15827" width="15" style="602" customWidth="1"/>
    <col min="15828" max="15828" width="3.5703125" style="602" customWidth="1"/>
    <col min="15829" max="15829" width="9" style="602" customWidth="1"/>
    <col min="15830" max="15830" width="13.7109375" style="602" customWidth="1"/>
    <col min="15831" max="15846" width="6.85546875" style="602" customWidth="1"/>
    <col min="15847" max="15859" width="11.42578125" style="602"/>
    <col min="15860" max="15885" width="11.42578125" style="602" customWidth="1"/>
    <col min="15886" max="15966" width="11.42578125" style="602"/>
    <col min="15967" max="15969" width="5" style="602" customWidth="1"/>
    <col min="15970" max="16081" width="11.42578125" style="602"/>
    <col min="16082" max="16082" width="6.42578125" style="602" customWidth="1"/>
    <col min="16083" max="16083" width="15" style="602" customWidth="1"/>
    <col min="16084" max="16084" width="3.5703125" style="602" customWidth="1"/>
    <col min="16085" max="16085" width="9" style="602" customWidth="1"/>
    <col min="16086" max="16086" width="13.7109375" style="602" customWidth="1"/>
    <col min="16087" max="16102" width="6.85546875" style="602" customWidth="1"/>
    <col min="16103" max="16115" width="11.42578125" style="602"/>
    <col min="16116" max="16141" width="11.42578125" style="602" customWidth="1"/>
    <col min="16142" max="16222" width="11.42578125" style="602"/>
    <col min="16223" max="16225" width="5" style="602" customWidth="1"/>
    <col min="16226" max="16384" width="11.42578125" style="602"/>
  </cols>
  <sheetData>
    <row r="1" spans="1:15" ht="22.5" customHeight="1">
      <c r="A1" s="871" t="s">
        <v>16</v>
      </c>
      <c r="B1" s="868" t="s">
        <v>17</v>
      </c>
      <c r="C1" s="868"/>
      <c r="D1" s="871" t="s">
        <v>216</v>
      </c>
      <c r="E1" s="872" t="s">
        <v>217</v>
      </c>
      <c r="F1" s="617" t="s">
        <v>408</v>
      </c>
      <c r="G1" s="617" t="s">
        <v>410</v>
      </c>
      <c r="H1" s="862" t="s">
        <v>412</v>
      </c>
      <c r="I1" s="863"/>
      <c r="J1" s="863"/>
      <c r="K1" s="864"/>
      <c r="L1" s="862" t="s">
        <v>417</v>
      </c>
      <c r="M1" s="863"/>
      <c r="N1" s="863"/>
      <c r="O1" s="864"/>
    </row>
    <row r="2" spans="1:15" ht="22.5" customHeight="1">
      <c r="A2" s="871"/>
      <c r="B2" s="868"/>
      <c r="C2" s="868"/>
      <c r="D2" s="871"/>
      <c r="E2" s="872"/>
      <c r="F2" s="617" t="s">
        <v>271</v>
      </c>
      <c r="G2" s="618" t="s">
        <v>411</v>
      </c>
      <c r="H2" s="865" t="s">
        <v>263</v>
      </c>
      <c r="I2" s="866"/>
      <c r="J2" s="866"/>
      <c r="K2" s="867"/>
      <c r="L2" s="615" t="s">
        <v>410</v>
      </c>
      <c r="M2" s="868" t="s">
        <v>418</v>
      </c>
      <c r="N2" s="868"/>
      <c r="O2" s="617" t="s">
        <v>411</v>
      </c>
    </row>
    <row r="3" spans="1:15" ht="22.5" customHeight="1">
      <c r="A3" s="871"/>
      <c r="B3" s="868"/>
      <c r="C3" s="868"/>
      <c r="D3" s="871"/>
      <c r="E3" s="872"/>
      <c r="F3" s="617" t="s">
        <v>409</v>
      </c>
      <c r="G3" s="617"/>
      <c r="H3" s="617" t="s">
        <v>413</v>
      </c>
      <c r="I3" s="617" t="s">
        <v>414</v>
      </c>
      <c r="J3" s="617" t="s">
        <v>416</v>
      </c>
      <c r="K3" s="617" t="s">
        <v>415</v>
      </c>
      <c r="L3" s="617" t="s">
        <v>411</v>
      </c>
      <c r="M3" s="617" t="s">
        <v>419</v>
      </c>
      <c r="N3" s="617" t="s">
        <v>420</v>
      </c>
      <c r="O3" s="617"/>
    </row>
    <row r="4" spans="1:15" ht="22.5" customHeight="1">
      <c r="A4" s="617"/>
      <c r="B4" s="480" t="s">
        <v>421</v>
      </c>
      <c r="C4" s="615">
        <v>1</v>
      </c>
      <c r="D4" s="616"/>
      <c r="E4" s="615">
        <v>3</v>
      </c>
      <c r="F4" s="617">
        <f>ESUM($E4)</f>
        <v>3</v>
      </c>
      <c r="G4" s="617">
        <v>1</v>
      </c>
      <c r="H4" s="617"/>
      <c r="I4" s="617"/>
      <c r="J4" s="617"/>
      <c r="K4" s="617"/>
      <c r="L4" s="617"/>
      <c r="M4" s="617"/>
      <c r="N4" s="617"/>
      <c r="O4" s="617"/>
    </row>
    <row r="5" spans="1:15" ht="22.5" customHeight="1">
      <c r="A5" s="617"/>
      <c r="B5" s="480" t="s">
        <v>422</v>
      </c>
      <c r="C5" s="615">
        <v>4</v>
      </c>
      <c r="D5" s="616"/>
      <c r="E5" s="615">
        <v>3</v>
      </c>
      <c r="F5" s="617"/>
      <c r="G5" s="617"/>
      <c r="H5" s="617">
        <f>ESUM($E5)*$C5</f>
        <v>12</v>
      </c>
      <c r="I5" s="617">
        <f>ESUM($E5)*$C5</f>
        <v>12</v>
      </c>
      <c r="J5" s="617">
        <f>ESUM($E5)*$C5</f>
        <v>12</v>
      </c>
      <c r="K5" s="617">
        <f>ESUM($E5)*$C5</f>
        <v>12</v>
      </c>
      <c r="L5" s="617"/>
      <c r="M5" s="617"/>
      <c r="N5" s="617"/>
      <c r="O5" s="617"/>
    </row>
    <row r="6" spans="1:15" ht="22.5" customHeight="1">
      <c r="A6" s="869" t="s">
        <v>423</v>
      </c>
      <c r="B6" s="870"/>
      <c r="C6" s="615"/>
      <c r="D6" s="616"/>
      <c r="E6" s="615"/>
      <c r="F6" s="617"/>
      <c r="G6" s="617"/>
      <c r="H6" s="617"/>
      <c r="I6" s="617"/>
      <c r="J6" s="617"/>
      <c r="K6" s="617"/>
      <c r="L6" s="617"/>
      <c r="M6" s="617"/>
      <c r="N6" s="617"/>
      <c r="O6" s="617"/>
    </row>
    <row r="7" spans="1:15" ht="22.5" customHeight="1">
      <c r="A7" s="617"/>
      <c r="B7" s="480" t="s">
        <v>424</v>
      </c>
      <c r="C7" s="615">
        <v>1</v>
      </c>
      <c r="D7" s="616"/>
      <c r="E7" s="615" t="s">
        <v>166</v>
      </c>
      <c r="F7" s="617"/>
      <c r="G7" s="617"/>
      <c r="H7" s="617"/>
      <c r="I7" s="617"/>
      <c r="J7" s="617"/>
      <c r="K7" s="617"/>
      <c r="L7" s="617"/>
      <c r="M7" s="617">
        <f>ESUM($E7)</f>
        <v>6</v>
      </c>
      <c r="N7" s="617"/>
      <c r="O7" s="617"/>
    </row>
    <row r="8" spans="1:15" ht="22.5" customHeight="1">
      <c r="A8" s="617"/>
      <c r="B8" s="480" t="s">
        <v>425</v>
      </c>
      <c r="C8" s="615">
        <v>1</v>
      </c>
      <c r="D8" s="616"/>
      <c r="E8" s="615">
        <v>3</v>
      </c>
      <c r="F8" s="617"/>
      <c r="G8" s="617"/>
      <c r="H8" s="617"/>
      <c r="I8" s="617"/>
      <c r="J8" s="617"/>
      <c r="K8" s="617"/>
      <c r="L8" s="617"/>
      <c r="M8" s="617"/>
      <c r="N8" s="617">
        <f>ESUM($E8)</f>
        <v>3</v>
      </c>
      <c r="O8" s="617"/>
    </row>
    <row r="9" spans="1:15" ht="22.5" customHeight="1">
      <c r="A9" s="865" t="s">
        <v>426</v>
      </c>
      <c r="B9" s="867"/>
      <c r="C9" s="615"/>
      <c r="D9" s="616"/>
      <c r="E9" s="615"/>
      <c r="F9" s="617"/>
      <c r="G9" s="617"/>
      <c r="H9" s="617"/>
      <c r="I9" s="617"/>
      <c r="J9" s="617"/>
      <c r="K9" s="617"/>
      <c r="L9" s="617">
        <v>1</v>
      </c>
      <c r="M9" s="617"/>
      <c r="N9" s="617"/>
      <c r="O9" s="617">
        <v>1</v>
      </c>
    </row>
    <row r="10" spans="1:15" ht="22.5" customHeight="1">
      <c r="A10" s="617"/>
      <c r="B10" s="323"/>
      <c r="C10" s="615"/>
      <c r="D10" s="616"/>
      <c r="E10" s="615"/>
      <c r="F10" s="617"/>
      <c r="G10" s="617"/>
      <c r="H10" s="617"/>
      <c r="I10" s="617"/>
      <c r="J10" s="617"/>
      <c r="K10" s="617"/>
      <c r="L10" s="617"/>
      <c r="M10" s="617"/>
      <c r="N10" s="617"/>
      <c r="O10" s="617"/>
    </row>
    <row r="11" spans="1:15" ht="22.5" customHeight="1">
      <c r="A11" s="324"/>
      <c r="B11" s="242"/>
      <c r="C11" s="615"/>
      <c r="D11" s="616"/>
      <c r="E11" s="616" t="s">
        <v>19</v>
      </c>
      <c r="F11" s="616">
        <f>SUM(F3:F10)</f>
        <v>3</v>
      </c>
      <c r="G11" s="616">
        <f t="shared" ref="G11:O11" si="0">SUM(G3:G10)</f>
        <v>1</v>
      </c>
      <c r="H11" s="616">
        <f t="shared" si="0"/>
        <v>12</v>
      </c>
      <c r="I11" s="616">
        <f t="shared" si="0"/>
        <v>12</v>
      </c>
      <c r="J11" s="616">
        <f t="shared" si="0"/>
        <v>12</v>
      </c>
      <c r="K11" s="616">
        <f t="shared" si="0"/>
        <v>12</v>
      </c>
      <c r="L11" s="616">
        <f t="shared" si="0"/>
        <v>1</v>
      </c>
      <c r="M11" s="616">
        <f t="shared" si="0"/>
        <v>6</v>
      </c>
      <c r="N11" s="616">
        <f t="shared" si="0"/>
        <v>3</v>
      </c>
      <c r="O11" s="616">
        <f t="shared" si="0"/>
        <v>1</v>
      </c>
    </row>
    <row r="12" spans="1:15" s="247" customFormat="1" ht="22.5" customHeight="1" thickBot="1">
      <c r="A12" s="246"/>
      <c r="B12" s="246"/>
      <c r="C12" s="246"/>
      <c r="D12" s="246"/>
      <c r="E12" s="246" t="s">
        <v>20</v>
      </c>
      <c r="F12" s="245">
        <v>0.05</v>
      </c>
      <c r="G12" s="245"/>
      <c r="H12" s="245"/>
      <c r="I12" s="245"/>
      <c r="J12" s="245"/>
      <c r="K12" s="245"/>
      <c r="L12" s="245"/>
      <c r="M12" s="245"/>
      <c r="N12" s="245"/>
      <c r="O12" s="245"/>
    </row>
    <row r="13" spans="1:15" s="247" customFormat="1" ht="22.5" customHeight="1" thickTop="1" thickBot="1">
      <c r="A13" s="248"/>
      <c r="B13" s="249"/>
      <c r="C13" s="249"/>
      <c r="D13" s="249"/>
      <c r="E13" s="250" t="s">
        <v>21</v>
      </c>
      <c r="F13" s="251">
        <f t="shared" ref="F13:O13" si="1">ROUND(SUM(F11+SUM(F11*F12)),0)</f>
        <v>3</v>
      </c>
      <c r="G13" s="251">
        <f t="shared" si="1"/>
        <v>1</v>
      </c>
      <c r="H13" s="251">
        <f t="shared" si="1"/>
        <v>12</v>
      </c>
      <c r="I13" s="251">
        <f t="shared" si="1"/>
        <v>12</v>
      </c>
      <c r="J13" s="251">
        <f t="shared" si="1"/>
        <v>12</v>
      </c>
      <c r="K13" s="251">
        <f t="shared" si="1"/>
        <v>12</v>
      </c>
      <c r="L13" s="251">
        <f t="shared" si="1"/>
        <v>1</v>
      </c>
      <c r="M13" s="251">
        <f t="shared" si="1"/>
        <v>6</v>
      </c>
      <c r="N13" s="251">
        <f t="shared" si="1"/>
        <v>3</v>
      </c>
      <c r="O13" s="251">
        <f t="shared" si="1"/>
        <v>1</v>
      </c>
    </row>
    <row r="14" spans="1:15" s="247" customFormat="1" ht="22.5" customHeight="1" thickTop="1">
      <c r="A14" s="252"/>
      <c r="B14" s="244"/>
      <c r="C14" s="244"/>
      <c r="D14" s="244"/>
      <c r="E14" s="244" t="s">
        <v>125</v>
      </c>
      <c r="F14" s="244">
        <v>0.45</v>
      </c>
      <c r="G14" s="616">
        <f>1.35*1.3+1.04*2*1.3</f>
        <v>4.4590000000000005</v>
      </c>
      <c r="H14" s="616"/>
      <c r="I14" s="616"/>
      <c r="J14" s="616"/>
      <c r="K14" s="616"/>
      <c r="L14" s="616">
        <f>1.35*1.3+1.04*2*1.3</f>
        <v>4.4590000000000005</v>
      </c>
      <c r="M14" s="616">
        <v>0.11</v>
      </c>
      <c r="N14" s="616">
        <v>0.2</v>
      </c>
      <c r="O14" s="616"/>
    </row>
    <row r="15" spans="1:15" s="247" customFormat="1" ht="22.5" customHeight="1">
      <c r="A15" s="252"/>
      <c r="B15" s="244"/>
      <c r="C15" s="244"/>
      <c r="D15" s="244"/>
      <c r="E15" s="244" t="s">
        <v>179</v>
      </c>
      <c r="F15" s="244"/>
      <c r="G15" s="299"/>
      <c r="H15" s="616">
        <v>3.5999999999999997E-2</v>
      </c>
      <c r="I15" s="616">
        <v>4.2999999999999997E-2</v>
      </c>
      <c r="J15" s="616">
        <v>4.9000000000000002E-2</v>
      </c>
      <c r="K15" s="616">
        <v>7.0999999999999994E-2</v>
      </c>
      <c r="L15" s="299"/>
      <c r="M15" s="616"/>
      <c r="N15" s="616"/>
      <c r="O15" s="299"/>
    </row>
    <row r="16" spans="1:15" s="247" customFormat="1" ht="22.5" customHeight="1" thickBot="1">
      <c r="A16" s="246"/>
      <c r="B16" s="246"/>
      <c r="C16" s="246"/>
      <c r="D16" s="246"/>
      <c r="E16" s="246" t="s">
        <v>22</v>
      </c>
      <c r="F16" s="325">
        <v>1</v>
      </c>
      <c r="G16" s="641">
        <f>0.9*0.35</f>
        <v>0.315</v>
      </c>
      <c r="H16" s="245">
        <f>3.4/4*1.5</f>
        <v>1.2749999999999999</v>
      </c>
      <c r="I16" s="245">
        <f>3.4/4*1.5</f>
        <v>1.2749999999999999</v>
      </c>
      <c r="J16" s="245">
        <f>3.4/4*1.5</f>
        <v>1.2749999999999999</v>
      </c>
      <c r="K16" s="245">
        <f>3.4/4*1.5</f>
        <v>1.2749999999999999</v>
      </c>
      <c r="L16" s="641">
        <f>0.9*0.35*0.5</f>
        <v>0.1575</v>
      </c>
      <c r="M16" s="245">
        <f>0.3*1.2</f>
        <v>0.36</v>
      </c>
      <c r="N16" s="245">
        <f>0.3*1.2</f>
        <v>0.36</v>
      </c>
      <c r="O16" s="641"/>
    </row>
    <row r="17" spans="1:15" s="247" customFormat="1" ht="22.5" customHeight="1" thickTop="1">
      <c r="A17" s="243" t="s">
        <v>15</v>
      </c>
      <c r="B17" s="253">
        <f>ROUNDDOWN((SUM(F17:N17)*D17),2)</f>
        <v>3.89</v>
      </c>
      <c r="C17" s="243" t="s">
        <v>44</v>
      </c>
      <c r="D17" s="254">
        <v>1</v>
      </c>
      <c r="E17" s="255" t="str">
        <f>E14</f>
        <v>내선전공</v>
      </c>
      <c r="F17" s="257">
        <f t="shared" ref="F17:K18" si="2">ROUNDDOWN(F$11*F14*F$16,2)</f>
        <v>1.35</v>
      </c>
      <c r="G17" s="257">
        <f t="shared" si="2"/>
        <v>1.4</v>
      </c>
      <c r="H17" s="258"/>
      <c r="I17" s="258"/>
      <c r="J17" s="258"/>
      <c r="K17" s="258"/>
      <c r="L17" s="257">
        <f>ROUNDDOWN(L$11*L14*L$16,2)</f>
        <v>0.7</v>
      </c>
      <c r="M17" s="257">
        <f>ROUNDDOWN(M$11*M14*M$16,2)</f>
        <v>0.23</v>
      </c>
      <c r="N17" s="257">
        <f>ROUNDDOWN(N$11*N14*N$16,2)</f>
        <v>0.21</v>
      </c>
      <c r="O17" s="257"/>
    </row>
    <row r="18" spans="1:15" s="247" customFormat="1" ht="22.5" customHeight="1" thickBot="1">
      <c r="A18" s="243" t="s">
        <v>15</v>
      </c>
      <c r="B18" s="253">
        <f>ROUNDDOWN((SUM(F18:N18)*D18),2)</f>
        <v>3.02</v>
      </c>
      <c r="C18" s="243" t="s">
        <v>44</v>
      </c>
      <c r="D18" s="254">
        <v>1</v>
      </c>
      <c r="E18" s="255" t="str">
        <f>E15</f>
        <v>저압케이블전공</v>
      </c>
      <c r="F18" s="256"/>
      <c r="G18" s="257"/>
      <c r="H18" s="257">
        <f t="shared" si="2"/>
        <v>0.55000000000000004</v>
      </c>
      <c r="I18" s="257">
        <f t="shared" si="2"/>
        <v>0.65</v>
      </c>
      <c r="J18" s="257">
        <f t="shared" si="2"/>
        <v>0.74</v>
      </c>
      <c r="K18" s="257">
        <f t="shared" si="2"/>
        <v>1.08</v>
      </c>
      <c r="L18" s="257"/>
      <c r="M18" s="258"/>
      <c r="N18" s="258"/>
      <c r="O18" s="257"/>
    </row>
    <row r="19" spans="1:15" ht="22.5" customHeight="1" thickTop="1">
      <c r="A19" s="261"/>
      <c r="B19" s="326"/>
      <c r="C19" s="327"/>
      <c r="D19" s="328"/>
      <c r="E19" s="327"/>
      <c r="F19" s="642" t="s">
        <v>231</v>
      </c>
      <c r="G19" s="321" t="s">
        <v>126</v>
      </c>
      <c r="H19" s="321" t="s">
        <v>126</v>
      </c>
      <c r="I19" s="321" t="s">
        <v>126</v>
      </c>
      <c r="J19" s="321" t="s">
        <v>126</v>
      </c>
      <c r="K19" s="321" t="s">
        <v>126</v>
      </c>
      <c r="L19" s="321" t="s">
        <v>126</v>
      </c>
      <c r="M19" s="321" t="s">
        <v>126</v>
      </c>
      <c r="N19" s="321" t="s">
        <v>126</v>
      </c>
      <c r="O19" s="321" t="s">
        <v>428</v>
      </c>
    </row>
    <row r="20" spans="1:15" ht="22.5" customHeight="1" thickBot="1">
      <c r="A20" s="259"/>
      <c r="B20" s="329"/>
      <c r="C20" s="330"/>
      <c r="D20" s="331"/>
      <c r="E20" s="330"/>
      <c r="F20" s="332" t="s">
        <v>431</v>
      </c>
      <c r="G20" s="643" t="s">
        <v>432</v>
      </c>
      <c r="H20" s="332" t="s">
        <v>429</v>
      </c>
      <c r="I20" s="332" t="s">
        <v>429</v>
      </c>
      <c r="J20" s="332" t="s">
        <v>429</v>
      </c>
      <c r="K20" s="332" t="s">
        <v>429</v>
      </c>
      <c r="L20" s="643" t="s">
        <v>432</v>
      </c>
      <c r="M20" s="332" t="s">
        <v>433</v>
      </c>
      <c r="N20" s="332" t="s">
        <v>433</v>
      </c>
      <c r="O20" s="643"/>
    </row>
    <row r="21" spans="1:15" ht="22.5" customHeight="1" thickTop="1"/>
  </sheetData>
  <mergeCells count="10">
    <mergeCell ref="A9:B9"/>
    <mergeCell ref="A1:A3"/>
    <mergeCell ref="B1:C3"/>
    <mergeCell ref="D1:D3"/>
    <mergeCell ref="E1:E3"/>
    <mergeCell ref="H1:K1"/>
    <mergeCell ref="L1:O1"/>
    <mergeCell ref="H2:K2"/>
    <mergeCell ref="M2:N2"/>
    <mergeCell ref="A6:B6"/>
  </mergeCells>
  <phoneticPr fontId="4" type="noConversion"/>
  <pageMargins left="0.82677165354330717" right="0.23622047244094491" top="1.1417322834645669" bottom="0.43307086614173229" header="0.74803149606299213" footer="0.39370078740157483"/>
  <pageSetup paperSize="9" pageOrder="overThenDown" orientation="landscape" r:id="rId1"/>
  <headerFooter alignWithMargins="0">
    <oddHeader>&amp;L
&amp;C&amp;"맑은 고딕,굵게"&amp;16&amp;A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view="pageBreakPreview" zoomScaleNormal="100" zoomScaleSheetLayoutView="100" workbookViewId="0">
      <selection activeCell="AE21" sqref="AE21"/>
    </sheetView>
  </sheetViews>
  <sheetFormatPr defaultColWidth="11.42578125" defaultRowHeight="21" customHeight="1"/>
  <cols>
    <col min="1" max="1" width="21.85546875" style="12" customWidth="1"/>
    <col min="2" max="2" width="14.5703125" style="12" customWidth="1"/>
    <col min="3" max="3" width="5.7109375" style="13" customWidth="1"/>
    <col min="4" max="4" width="2.85546875" style="13" customWidth="1"/>
    <col min="5" max="5" width="4.7109375" style="13" customWidth="1"/>
    <col min="6" max="6" width="2.85546875" style="13" customWidth="1"/>
    <col min="7" max="7" width="4.7109375" style="13" customWidth="1"/>
    <col min="8" max="8" width="2.85546875" style="13" customWidth="1"/>
    <col min="9" max="9" width="4.7109375" style="13" customWidth="1"/>
    <col min="10" max="10" width="2.85546875" style="13" customWidth="1"/>
    <col min="11" max="11" width="7.7109375" style="13" customWidth="1"/>
    <col min="12" max="12" width="2.85546875" style="13" customWidth="1"/>
    <col min="13" max="13" width="5.7109375" style="13" customWidth="1"/>
    <col min="14" max="14" width="4.140625" style="13" customWidth="1"/>
    <col min="15" max="15" width="4.7109375" style="13" customWidth="1"/>
    <col min="16" max="16" width="2.85546875" style="13" customWidth="1"/>
    <col min="17" max="17" width="4.7109375" style="13" customWidth="1"/>
    <col min="18" max="20" width="2.85546875" style="13" customWidth="1"/>
    <col min="21" max="21" width="6.5703125" style="13" customWidth="1"/>
    <col min="22" max="22" width="2.85546875" style="13" customWidth="1"/>
    <col min="23" max="23" width="5.7109375" style="13" customWidth="1"/>
    <col min="24" max="24" width="3.42578125" style="13" customWidth="1"/>
    <col min="25" max="25" width="17.7109375" style="13" customWidth="1"/>
    <col min="26" max="28" width="7.7109375" style="23" customWidth="1"/>
    <col min="29" max="31" width="7.7109375" style="12" customWidth="1"/>
    <col min="32" max="16384" width="11.42578125" style="12"/>
  </cols>
  <sheetData>
    <row r="1" spans="1:28" s="3" customFormat="1" ht="21" customHeight="1">
      <c r="A1" s="1" t="s">
        <v>54</v>
      </c>
      <c r="B1" s="1" t="s">
        <v>80</v>
      </c>
      <c r="C1" s="2" t="s">
        <v>3</v>
      </c>
      <c r="D1" s="873" t="s">
        <v>79</v>
      </c>
      <c r="E1" s="874"/>
      <c r="F1" s="874"/>
      <c r="G1" s="874"/>
      <c r="H1" s="874"/>
      <c r="I1" s="874"/>
      <c r="J1" s="874"/>
      <c r="K1" s="874"/>
      <c r="L1" s="874"/>
      <c r="M1" s="874"/>
      <c r="N1" s="874"/>
      <c r="O1" s="874"/>
      <c r="P1" s="874"/>
      <c r="Q1" s="874"/>
      <c r="R1" s="874"/>
      <c r="S1" s="874"/>
      <c r="T1" s="874"/>
      <c r="U1" s="874"/>
      <c r="V1" s="874"/>
      <c r="W1" s="874"/>
      <c r="X1" s="874"/>
      <c r="Y1" s="2"/>
      <c r="Z1" s="24" t="s">
        <v>84</v>
      </c>
      <c r="AA1" s="24" t="s">
        <v>85</v>
      </c>
      <c r="AB1" s="24" t="s">
        <v>86</v>
      </c>
    </row>
    <row r="2" spans="1:28" s="3" customFormat="1" ht="21" customHeight="1">
      <c r="A2" s="236" t="s">
        <v>73</v>
      </c>
      <c r="B2" s="237" t="str">
        <f>내역서!B4</f>
        <v>1200x2500xH:2550</v>
      </c>
      <c r="C2" s="238" t="s">
        <v>56</v>
      </c>
      <c r="Y2" s="239"/>
      <c r="Z2" s="25">
        <v>1.2</v>
      </c>
      <c r="AA2" s="25">
        <v>2.5</v>
      </c>
      <c r="AB2" s="25">
        <v>2.5499999999999998</v>
      </c>
    </row>
    <row r="3" spans="1:28" s="8" customFormat="1" ht="21" customHeight="1">
      <c r="A3" s="5" t="s">
        <v>57</v>
      </c>
      <c r="B3" s="5" t="s">
        <v>58</v>
      </c>
      <c r="C3" s="6" t="s">
        <v>59</v>
      </c>
      <c r="D3" s="14" t="s">
        <v>74</v>
      </c>
      <c r="E3" s="15">
        <f>AA2</f>
        <v>2.5</v>
      </c>
      <c r="F3" s="16" t="s">
        <v>75</v>
      </c>
      <c r="G3" s="37">
        <f>AB2</f>
        <v>2.5499999999999998</v>
      </c>
      <c r="H3" s="16" t="s">
        <v>76</v>
      </c>
      <c r="I3" s="16">
        <v>1</v>
      </c>
      <c r="J3" s="16" t="s">
        <v>75</v>
      </c>
      <c r="K3" s="17">
        <v>3.2000000000000002E-3</v>
      </c>
      <c r="L3" s="16" t="s">
        <v>75</v>
      </c>
      <c r="M3" s="16">
        <v>7850</v>
      </c>
      <c r="N3" s="16" t="s">
        <v>77</v>
      </c>
      <c r="O3" s="15">
        <f>Z2</f>
        <v>1.2</v>
      </c>
      <c r="P3" s="16" t="s">
        <v>75</v>
      </c>
      <c r="Q3" s="37">
        <f>AB2</f>
        <v>2.5499999999999998</v>
      </c>
      <c r="R3" s="16" t="s">
        <v>76</v>
      </c>
      <c r="S3" s="16">
        <v>2</v>
      </c>
      <c r="T3" s="16" t="s">
        <v>75</v>
      </c>
      <c r="U3" s="17">
        <v>2.3E-3</v>
      </c>
      <c r="V3" s="16" t="s">
        <v>75</v>
      </c>
      <c r="W3" s="16">
        <v>7850</v>
      </c>
      <c r="X3" s="16" t="s">
        <v>78</v>
      </c>
      <c r="Y3" s="7">
        <f>ROUNDDOWN((((E3*G3)*I3*K3*M3)+((O3*Q3)*S3*U3*W3)),2)</f>
        <v>270.63</v>
      </c>
      <c r="Z3" s="23" t="s">
        <v>60</v>
      </c>
      <c r="AA3" s="23"/>
      <c r="AB3" s="23"/>
    </row>
    <row r="4" spans="1:28" s="8" customFormat="1" ht="21" customHeight="1">
      <c r="A4" s="5" t="s">
        <v>61</v>
      </c>
      <c r="B4" s="5" t="s">
        <v>62</v>
      </c>
      <c r="C4" s="6" t="s">
        <v>59</v>
      </c>
      <c r="D4" s="18" t="s">
        <v>81</v>
      </c>
      <c r="E4" s="15">
        <f>Z2</f>
        <v>1.2</v>
      </c>
      <c r="F4" s="16" t="s">
        <v>75</v>
      </c>
      <c r="G4" s="37">
        <f>AB2</f>
        <v>2.5499999999999998</v>
      </c>
      <c r="H4" s="19" t="s">
        <v>76</v>
      </c>
      <c r="I4" s="19" t="s">
        <v>83</v>
      </c>
      <c r="J4" s="19" t="s">
        <v>75</v>
      </c>
      <c r="K4" s="17">
        <v>3.2000000000000002E-3</v>
      </c>
      <c r="L4" s="16" t="s">
        <v>75</v>
      </c>
      <c r="M4" s="16">
        <v>7850</v>
      </c>
      <c r="N4" s="16" t="s">
        <v>82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7">
        <f>ROUNDDOWN((((E4*G4)*I4*K4*M4)),2)</f>
        <v>153.72999999999999</v>
      </c>
      <c r="Z4" s="23" t="s">
        <v>63</v>
      </c>
      <c r="AA4" s="23"/>
      <c r="AB4" s="23"/>
    </row>
    <row r="5" spans="1:28" s="8" customFormat="1" ht="21" customHeight="1">
      <c r="A5" s="5" t="s">
        <v>64</v>
      </c>
      <c r="B5" s="5" t="s">
        <v>119</v>
      </c>
      <c r="C5" s="6" t="s">
        <v>59</v>
      </c>
      <c r="D5" s="18" t="s">
        <v>81</v>
      </c>
      <c r="E5" s="15">
        <f>Z2</f>
        <v>1.2</v>
      </c>
      <c r="F5" s="16" t="s">
        <v>120</v>
      </c>
      <c r="G5" s="15">
        <f>AA2</f>
        <v>2.5</v>
      </c>
      <c r="H5" s="19" t="s">
        <v>76</v>
      </c>
      <c r="I5" s="19" t="s">
        <v>83</v>
      </c>
      <c r="J5" s="19" t="s">
        <v>75</v>
      </c>
      <c r="K5" s="17">
        <v>9.36</v>
      </c>
      <c r="L5" s="16" t="s">
        <v>82</v>
      </c>
      <c r="M5" s="16"/>
      <c r="N5" s="16"/>
      <c r="O5" s="19"/>
      <c r="P5" s="19"/>
      <c r="Q5" s="19"/>
      <c r="R5" s="19"/>
      <c r="S5" s="19"/>
      <c r="T5" s="19"/>
      <c r="U5" s="19"/>
      <c r="V5" s="19"/>
      <c r="W5" s="19"/>
      <c r="X5" s="19"/>
      <c r="Y5" s="7">
        <f>ROUNDDOWN((((E5+G5)*I5*K5)),2)</f>
        <v>69.260000000000005</v>
      </c>
      <c r="Z5" s="23"/>
      <c r="AA5" s="23"/>
      <c r="AB5" s="23"/>
    </row>
    <row r="6" spans="1:28" s="22" customFormat="1" ht="21" customHeight="1">
      <c r="A6" s="9" t="s">
        <v>65</v>
      </c>
      <c r="B6" s="9"/>
      <c r="C6" s="10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11">
        <f>SUM(Y3:Y5)</f>
        <v>493.62</v>
      </c>
      <c r="Z6" s="23"/>
      <c r="AA6" s="23"/>
      <c r="AB6" s="23"/>
    </row>
    <row r="7" spans="1:28" s="3" customFormat="1" ht="21" customHeight="1">
      <c r="A7" s="4" t="s">
        <v>73</v>
      </c>
      <c r="B7" s="116" t="str">
        <f>내역서!B5</f>
        <v>1300x2500xH:2550</v>
      </c>
      <c r="C7" s="2" t="s">
        <v>56</v>
      </c>
      <c r="Y7" s="1"/>
      <c r="Z7" s="25">
        <v>1.3</v>
      </c>
      <c r="AA7" s="25">
        <v>2.5</v>
      </c>
      <c r="AB7" s="25">
        <v>2.5499999999999998</v>
      </c>
    </row>
    <row r="8" spans="1:28" s="8" customFormat="1" ht="21" customHeight="1">
      <c r="A8" s="5" t="s">
        <v>57</v>
      </c>
      <c r="B8" s="5" t="s">
        <v>58</v>
      </c>
      <c r="C8" s="6" t="s">
        <v>59</v>
      </c>
      <c r="D8" s="14" t="s">
        <v>74</v>
      </c>
      <c r="E8" s="15">
        <f>AA7</f>
        <v>2.5</v>
      </c>
      <c r="F8" s="16" t="s">
        <v>75</v>
      </c>
      <c r="G8" s="37">
        <f>AB7</f>
        <v>2.5499999999999998</v>
      </c>
      <c r="H8" s="16" t="s">
        <v>76</v>
      </c>
      <c r="I8" s="16">
        <v>1</v>
      </c>
      <c r="J8" s="16" t="s">
        <v>75</v>
      </c>
      <c r="K8" s="17">
        <v>3.2000000000000002E-3</v>
      </c>
      <c r="L8" s="16" t="s">
        <v>75</v>
      </c>
      <c r="M8" s="16">
        <v>7850</v>
      </c>
      <c r="N8" s="16" t="s">
        <v>77</v>
      </c>
      <c r="O8" s="15">
        <f>Z7</f>
        <v>1.3</v>
      </c>
      <c r="P8" s="16" t="s">
        <v>75</v>
      </c>
      <c r="Q8" s="37">
        <f>AB7</f>
        <v>2.5499999999999998</v>
      </c>
      <c r="R8" s="16" t="s">
        <v>76</v>
      </c>
      <c r="S8" s="16">
        <v>2</v>
      </c>
      <c r="T8" s="16" t="s">
        <v>75</v>
      </c>
      <c r="U8" s="17">
        <v>2.3E-3</v>
      </c>
      <c r="V8" s="16" t="s">
        <v>75</v>
      </c>
      <c r="W8" s="16">
        <v>7850</v>
      </c>
      <c r="X8" s="16" t="s">
        <v>78</v>
      </c>
      <c r="Y8" s="7">
        <f>ROUNDDOWN((((E8*G8)*I8*K8*M8)+((O8*Q8)*S8*U8*W8)),2)</f>
        <v>279.83999999999997</v>
      </c>
      <c r="Z8" s="23" t="s">
        <v>60</v>
      </c>
      <c r="AA8" s="23"/>
      <c r="AB8" s="23"/>
    </row>
    <row r="9" spans="1:28" s="8" customFormat="1" ht="21" customHeight="1">
      <c r="A9" s="5" t="s">
        <v>61</v>
      </c>
      <c r="B9" s="5" t="s">
        <v>62</v>
      </c>
      <c r="C9" s="6" t="s">
        <v>59</v>
      </c>
      <c r="D9" s="18" t="s">
        <v>81</v>
      </c>
      <c r="E9" s="15">
        <f>Z7</f>
        <v>1.3</v>
      </c>
      <c r="F9" s="16" t="s">
        <v>75</v>
      </c>
      <c r="G9" s="37">
        <f>AB7</f>
        <v>2.5499999999999998</v>
      </c>
      <c r="H9" s="19" t="s">
        <v>76</v>
      </c>
      <c r="I9" s="19" t="s">
        <v>83</v>
      </c>
      <c r="J9" s="19" t="s">
        <v>75</v>
      </c>
      <c r="K9" s="17">
        <v>3.2000000000000002E-3</v>
      </c>
      <c r="L9" s="16" t="s">
        <v>75</v>
      </c>
      <c r="M9" s="16">
        <v>7850</v>
      </c>
      <c r="N9" s="16" t="s">
        <v>82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7">
        <f>ROUNDDOWN((((E9*G9)*I9*K9*M9)),2)</f>
        <v>166.54</v>
      </c>
      <c r="Z9" s="23" t="s">
        <v>63</v>
      </c>
      <c r="AA9" s="23"/>
      <c r="AB9" s="23"/>
    </row>
    <row r="10" spans="1:28" s="8" customFormat="1" ht="21" customHeight="1">
      <c r="A10" s="5" t="s">
        <v>64</v>
      </c>
      <c r="B10" s="5" t="s">
        <v>119</v>
      </c>
      <c r="C10" s="6" t="s">
        <v>59</v>
      </c>
      <c r="D10" s="18" t="s">
        <v>81</v>
      </c>
      <c r="E10" s="15">
        <f>Z7</f>
        <v>1.3</v>
      </c>
      <c r="F10" s="16" t="s">
        <v>120</v>
      </c>
      <c r="G10" s="15">
        <f>AA7</f>
        <v>2.5</v>
      </c>
      <c r="H10" s="19" t="s">
        <v>76</v>
      </c>
      <c r="I10" s="19" t="s">
        <v>83</v>
      </c>
      <c r="J10" s="19" t="s">
        <v>75</v>
      </c>
      <c r="K10" s="17">
        <v>9.36</v>
      </c>
      <c r="L10" s="16" t="s">
        <v>82</v>
      </c>
      <c r="M10" s="16"/>
      <c r="N10" s="16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7">
        <f>ROUNDDOWN((((E10+G10)*I10*K10)),2)</f>
        <v>71.13</v>
      </c>
      <c r="Z10" s="23"/>
      <c r="AA10" s="23"/>
      <c r="AB10" s="23"/>
    </row>
    <row r="11" spans="1:28" s="22" customFormat="1" ht="21" customHeight="1">
      <c r="A11" s="9" t="s">
        <v>65</v>
      </c>
      <c r="B11" s="9"/>
      <c r="C11" s="10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11">
        <f>SUM(Y8:Y10)</f>
        <v>517.51</v>
      </c>
      <c r="Z11" s="23"/>
      <c r="AA11" s="23"/>
      <c r="AB11" s="23"/>
    </row>
    <row r="12" spans="1:28" s="3" customFormat="1" ht="21" customHeight="1">
      <c r="A12" s="4" t="s">
        <v>73</v>
      </c>
      <c r="B12" s="116" t="str">
        <f>내역서!B6</f>
        <v>800x1600xH:2350</v>
      </c>
      <c r="C12" s="2" t="s">
        <v>56</v>
      </c>
      <c r="Y12" s="1"/>
      <c r="Z12" s="25">
        <v>0.8</v>
      </c>
      <c r="AA12" s="25">
        <v>1.6</v>
      </c>
      <c r="AB12" s="25">
        <v>2.35</v>
      </c>
    </row>
    <row r="13" spans="1:28" s="8" customFormat="1" ht="21" customHeight="1">
      <c r="A13" s="5" t="s">
        <v>57</v>
      </c>
      <c r="B13" s="5" t="s">
        <v>58</v>
      </c>
      <c r="C13" s="6" t="s">
        <v>59</v>
      </c>
      <c r="D13" s="14" t="s">
        <v>74</v>
      </c>
      <c r="E13" s="15">
        <f>AA12</f>
        <v>1.6</v>
      </c>
      <c r="F13" s="16" t="s">
        <v>75</v>
      </c>
      <c r="G13" s="37">
        <f>AB12</f>
        <v>2.35</v>
      </c>
      <c r="H13" s="16" t="s">
        <v>76</v>
      </c>
      <c r="I13" s="16">
        <v>1</v>
      </c>
      <c r="J13" s="16" t="s">
        <v>75</v>
      </c>
      <c r="K13" s="17">
        <v>3.2000000000000002E-3</v>
      </c>
      <c r="L13" s="16" t="s">
        <v>75</v>
      </c>
      <c r="M13" s="16">
        <v>7850</v>
      </c>
      <c r="N13" s="16" t="s">
        <v>77</v>
      </c>
      <c r="O13" s="15">
        <f>Z12</f>
        <v>0.8</v>
      </c>
      <c r="P13" s="16" t="s">
        <v>75</v>
      </c>
      <c r="Q13" s="37">
        <f>AB12</f>
        <v>2.35</v>
      </c>
      <c r="R13" s="16" t="s">
        <v>76</v>
      </c>
      <c r="S13" s="16">
        <v>2</v>
      </c>
      <c r="T13" s="16" t="s">
        <v>75</v>
      </c>
      <c r="U13" s="17">
        <v>2.3E-3</v>
      </c>
      <c r="V13" s="16" t="s">
        <v>75</v>
      </c>
      <c r="W13" s="16">
        <v>7850</v>
      </c>
      <c r="X13" s="16" t="s">
        <v>78</v>
      </c>
      <c r="Y13" s="7">
        <f>ROUNDDOWN((((E13*G13)*I13*K13*M13)+((O13*Q13)*S13*U13*W13)),2)</f>
        <v>162.33000000000001</v>
      </c>
      <c r="Z13" s="23" t="s">
        <v>60</v>
      </c>
      <c r="AA13" s="23"/>
      <c r="AB13" s="23"/>
    </row>
    <row r="14" spans="1:28" s="8" customFormat="1" ht="21" customHeight="1">
      <c r="A14" s="5" t="s">
        <v>61</v>
      </c>
      <c r="B14" s="5" t="s">
        <v>62</v>
      </c>
      <c r="C14" s="6" t="s">
        <v>59</v>
      </c>
      <c r="D14" s="18" t="s">
        <v>81</v>
      </c>
      <c r="E14" s="15">
        <f>Z12</f>
        <v>0.8</v>
      </c>
      <c r="F14" s="16" t="s">
        <v>75</v>
      </c>
      <c r="G14" s="37">
        <f>AB12</f>
        <v>2.35</v>
      </c>
      <c r="H14" s="19" t="s">
        <v>76</v>
      </c>
      <c r="I14" s="19" t="s">
        <v>83</v>
      </c>
      <c r="J14" s="19" t="s">
        <v>75</v>
      </c>
      <c r="K14" s="17">
        <v>3.2000000000000002E-3</v>
      </c>
      <c r="L14" s="16" t="s">
        <v>75</v>
      </c>
      <c r="M14" s="16">
        <v>7850</v>
      </c>
      <c r="N14" s="16" t="s">
        <v>82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7">
        <f>ROUNDDOWN((((E14*G14)*I14*K14*M14)),2)</f>
        <v>94.45</v>
      </c>
      <c r="Z14" s="23" t="s">
        <v>63</v>
      </c>
      <c r="AA14" s="23"/>
      <c r="AB14" s="23"/>
    </row>
    <row r="15" spans="1:28" s="8" customFormat="1" ht="21" customHeight="1">
      <c r="A15" s="5" t="s">
        <v>64</v>
      </c>
      <c r="B15" s="5" t="s">
        <v>119</v>
      </c>
      <c r="C15" s="6" t="s">
        <v>59</v>
      </c>
      <c r="D15" s="18" t="s">
        <v>81</v>
      </c>
      <c r="E15" s="15">
        <f>Z12</f>
        <v>0.8</v>
      </c>
      <c r="F15" s="16" t="s">
        <v>120</v>
      </c>
      <c r="G15" s="15">
        <f>AA12</f>
        <v>1.6</v>
      </c>
      <c r="H15" s="19" t="s">
        <v>76</v>
      </c>
      <c r="I15" s="19" t="s">
        <v>83</v>
      </c>
      <c r="J15" s="19" t="s">
        <v>75</v>
      </c>
      <c r="K15" s="17">
        <v>9.36</v>
      </c>
      <c r="L15" s="16" t="s">
        <v>82</v>
      </c>
      <c r="M15" s="16"/>
      <c r="N15" s="16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7">
        <f>ROUNDDOWN((((E15+G15)*I15*K15)),2)</f>
        <v>44.92</v>
      </c>
      <c r="Z15" s="23"/>
      <c r="AA15" s="23"/>
      <c r="AB15" s="23"/>
    </row>
    <row r="16" spans="1:28" s="22" customFormat="1" ht="21" customHeight="1">
      <c r="A16" s="9" t="s">
        <v>65</v>
      </c>
      <c r="B16" s="9"/>
      <c r="C16" s="10"/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11">
        <f>SUM(Y13:Y15)</f>
        <v>301.70000000000005</v>
      </c>
      <c r="Z16" s="23"/>
      <c r="AA16" s="23"/>
      <c r="AB16" s="23"/>
    </row>
    <row r="17" spans="1:28" s="3" customFormat="1" ht="21" customHeight="1">
      <c r="A17" s="4" t="s">
        <v>73</v>
      </c>
      <c r="B17" s="116" t="str">
        <f>내역서!B7</f>
        <v>900x1600xH:2350</v>
      </c>
      <c r="C17" s="2" t="s">
        <v>56</v>
      </c>
      <c r="Y17" s="1"/>
      <c r="Z17" s="25">
        <v>0.9</v>
      </c>
      <c r="AA17" s="25">
        <v>1.6</v>
      </c>
      <c r="AB17" s="25">
        <v>2.35</v>
      </c>
    </row>
    <row r="18" spans="1:28" s="8" customFormat="1" ht="21" customHeight="1">
      <c r="A18" s="5" t="s">
        <v>57</v>
      </c>
      <c r="B18" s="5" t="s">
        <v>58</v>
      </c>
      <c r="C18" s="6" t="s">
        <v>59</v>
      </c>
      <c r="D18" s="14" t="s">
        <v>74</v>
      </c>
      <c r="E18" s="15">
        <f>AA17</f>
        <v>1.6</v>
      </c>
      <c r="F18" s="16" t="s">
        <v>75</v>
      </c>
      <c r="G18" s="37">
        <f>AB17</f>
        <v>2.35</v>
      </c>
      <c r="H18" s="16" t="s">
        <v>76</v>
      </c>
      <c r="I18" s="16">
        <v>1</v>
      </c>
      <c r="J18" s="16" t="s">
        <v>75</v>
      </c>
      <c r="K18" s="17">
        <v>3.2000000000000002E-3</v>
      </c>
      <c r="L18" s="16" t="s">
        <v>75</v>
      </c>
      <c r="M18" s="16">
        <v>7850</v>
      </c>
      <c r="N18" s="16" t="s">
        <v>77</v>
      </c>
      <c r="O18" s="15">
        <f>Z17</f>
        <v>0.9</v>
      </c>
      <c r="P18" s="16" t="s">
        <v>75</v>
      </c>
      <c r="Q18" s="37">
        <f>AB17</f>
        <v>2.35</v>
      </c>
      <c r="R18" s="16" t="s">
        <v>76</v>
      </c>
      <c r="S18" s="16">
        <v>2</v>
      </c>
      <c r="T18" s="16" t="s">
        <v>75</v>
      </c>
      <c r="U18" s="17">
        <v>2.3E-3</v>
      </c>
      <c r="V18" s="16" t="s">
        <v>75</v>
      </c>
      <c r="W18" s="16">
        <v>7850</v>
      </c>
      <c r="X18" s="16" t="s">
        <v>78</v>
      </c>
      <c r="Y18" s="7">
        <f>ROUNDDOWN((((E18*G18)*I18*K18*M18)+((O18*Q18)*S18*U18*W18)),2)</f>
        <v>170.82</v>
      </c>
      <c r="Z18" s="23" t="s">
        <v>60</v>
      </c>
      <c r="AA18" s="23"/>
      <c r="AB18" s="23"/>
    </row>
    <row r="19" spans="1:28" s="8" customFormat="1" ht="21" customHeight="1">
      <c r="A19" s="5" t="s">
        <v>61</v>
      </c>
      <c r="B19" s="5" t="s">
        <v>62</v>
      </c>
      <c r="C19" s="6" t="s">
        <v>59</v>
      </c>
      <c r="D19" s="18" t="s">
        <v>81</v>
      </c>
      <c r="E19" s="15">
        <f>Z17</f>
        <v>0.9</v>
      </c>
      <c r="F19" s="16" t="s">
        <v>75</v>
      </c>
      <c r="G19" s="37">
        <f>AB17</f>
        <v>2.35</v>
      </c>
      <c r="H19" s="19" t="s">
        <v>76</v>
      </c>
      <c r="I19" s="19" t="s">
        <v>83</v>
      </c>
      <c r="J19" s="19" t="s">
        <v>75</v>
      </c>
      <c r="K19" s="17">
        <v>3.2000000000000002E-3</v>
      </c>
      <c r="L19" s="16" t="s">
        <v>75</v>
      </c>
      <c r="M19" s="16">
        <v>7850</v>
      </c>
      <c r="N19" s="16" t="s">
        <v>82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7">
        <f>ROUNDDOWN((((E19*G19)*I19*K19*M19)),2)</f>
        <v>106.25</v>
      </c>
      <c r="Z19" s="23" t="s">
        <v>63</v>
      </c>
      <c r="AA19" s="23"/>
      <c r="AB19" s="23"/>
    </row>
    <row r="20" spans="1:28" s="8" customFormat="1" ht="21" customHeight="1">
      <c r="A20" s="5" t="s">
        <v>64</v>
      </c>
      <c r="B20" s="5" t="s">
        <v>119</v>
      </c>
      <c r="C20" s="6" t="s">
        <v>59</v>
      </c>
      <c r="D20" s="18" t="s">
        <v>81</v>
      </c>
      <c r="E20" s="15">
        <f>Z17</f>
        <v>0.9</v>
      </c>
      <c r="F20" s="16" t="s">
        <v>120</v>
      </c>
      <c r="G20" s="15">
        <f>AA17</f>
        <v>1.6</v>
      </c>
      <c r="H20" s="19" t="s">
        <v>76</v>
      </c>
      <c r="I20" s="19" t="s">
        <v>83</v>
      </c>
      <c r="J20" s="19" t="s">
        <v>75</v>
      </c>
      <c r="K20" s="17">
        <v>9.36</v>
      </c>
      <c r="L20" s="16" t="s">
        <v>82</v>
      </c>
      <c r="M20" s="16"/>
      <c r="N20" s="16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7">
        <f>ROUNDDOWN((((E20+G20)*I20*K20)),2)</f>
        <v>46.8</v>
      </c>
      <c r="Z20" s="23"/>
      <c r="AA20" s="23"/>
      <c r="AB20" s="23"/>
    </row>
    <row r="21" spans="1:28" s="22" customFormat="1" ht="21" customHeight="1">
      <c r="A21" s="9" t="s">
        <v>65</v>
      </c>
      <c r="B21" s="9"/>
      <c r="C21" s="10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11">
        <f>SUM(Y18:Y20)</f>
        <v>323.87</v>
      </c>
      <c r="Z21" s="23"/>
      <c r="AA21" s="23"/>
      <c r="AB21" s="23"/>
    </row>
    <row r="22" spans="1:28" s="227" customFormat="1" ht="21" customHeight="1">
      <c r="A22" s="4" t="s">
        <v>73</v>
      </c>
      <c r="B22" s="116" t="str">
        <f>내역서!B8</f>
        <v>1800x1600xH:2350</v>
      </c>
      <c r="C22" s="2" t="s">
        <v>56</v>
      </c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1"/>
      <c r="Z22" s="25">
        <v>1.8</v>
      </c>
      <c r="AA22" s="25">
        <v>1.6</v>
      </c>
      <c r="AB22" s="25">
        <v>2.35</v>
      </c>
    </row>
    <row r="23" spans="1:28" s="8" customFormat="1" ht="21" customHeight="1">
      <c r="A23" s="5" t="s">
        <v>57</v>
      </c>
      <c r="B23" s="5" t="s">
        <v>58</v>
      </c>
      <c r="C23" s="6" t="s">
        <v>59</v>
      </c>
      <c r="D23" s="234" t="s">
        <v>74</v>
      </c>
      <c r="E23" s="15">
        <f>AA22</f>
        <v>1.6</v>
      </c>
      <c r="F23" s="235" t="s">
        <v>75</v>
      </c>
      <c r="G23" s="37">
        <f>AB22</f>
        <v>2.35</v>
      </c>
      <c r="H23" s="235" t="s">
        <v>76</v>
      </c>
      <c r="I23" s="235">
        <v>1</v>
      </c>
      <c r="J23" s="235" t="s">
        <v>75</v>
      </c>
      <c r="K23" s="17">
        <v>3.2000000000000002E-3</v>
      </c>
      <c r="L23" s="235" t="s">
        <v>75</v>
      </c>
      <c r="M23" s="235">
        <v>7850</v>
      </c>
      <c r="N23" s="235" t="s">
        <v>77</v>
      </c>
      <c r="O23" s="15">
        <f>Z22</f>
        <v>1.8</v>
      </c>
      <c r="P23" s="235" t="s">
        <v>75</v>
      </c>
      <c r="Q23" s="37">
        <f>AB22</f>
        <v>2.35</v>
      </c>
      <c r="R23" s="235" t="s">
        <v>76</v>
      </c>
      <c r="S23" s="235">
        <v>2</v>
      </c>
      <c r="T23" s="235" t="s">
        <v>75</v>
      </c>
      <c r="U23" s="17">
        <v>2.3E-3</v>
      </c>
      <c r="V23" s="235" t="s">
        <v>75</v>
      </c>
      <c r="W23" s="235">
        <v>7850</v>
      </c>
      <c r="X23" s="235" t="s">
        <v>78</v>
      </c>
      <c r="Y23" s="7">
        <f>ROUNDDOWN((((E23*G23)*I23*K23*M23)+((O23*Q23)*S23*U23*W23)),2)</f>
        <v>247.19</v>
      </c>
      <c r="Z23" s="23" t="s">
        <v>60</v>
      </c>
      <c r="AA23" s="23"/>
      <c r="AB23" s="23"/>
    </row>
    <row r="24" spans="1:28" s="8" customFormat="1" ht="21" customHeight="1">
      <c r="A24" s="5" t="s">
        <v>61</v>
      </c>
      <c r="B24" s="5" t="s">
        <v>62</v>
      </c>
      <c r="C24" s="6" t="s">
        <v>59</v>
      </c>
      <c r="D24" s="18" t="s">
        <v>81</v>
      </c>
      <c r="E24" s="15">
        <f>Z22</f>
        <v>1.8</v>
      </c>
      <c r="F24" s="235" t="s">
        <v>75</v>
      </c>
      <c r="G24" s="37">
        <f>AB22</f>
        <v>2.35</v>
      </c>
      <c r="H24" s="19" t="s">
        <v>76</v>
      </c>
      <c r="I24" s="19" t="s">
        <v>83</v>
      </c>
      <c r="J24" s="19" t="s">
        <v>75</v>
      </c>
      <c r="K24" s="17">
        <v>3.2000000000000002E-3</v>
      </c>
      <c r="L24" s="235" t="s">
        <v>75</v>
      </c>
      <c r="M24" s="235">
        <v>7850</v>
      </c>
      <c r="N24" s="235" t="s">
        <v>82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7">
        <f>ROUNDDOWN((((E24*G24)*I24*K24*M24)),2)</f>
        <v>212.51</v>
      </c>
      <c r="Z24" s="23" t="s">
        <v>63</v>
      </c>
      <c r="AA24" s="23"/>
      <c r="AB24" s="23"/>
    </row>
    <row r="25" spans="1:28" s="8" customFormat="1" ht="21" customHeight="1">
      <c r="A25" s="5" t="s">
        <v>64</v>
      </c>
      <c r="B25" s="5" t="s">
        <v>119</v>
      </c>
      <c r="C25" s="6" t="s">
        <v>59</v>
      </c>
      <c r="D25" s="18" t="s">
        <v>81</v>
      </c>
      <c r="E25" s="15">
        <f>Z22</f>
        <v>1.8</v>
      </c>
      <c r="F25" s="235" t="s">
        <v>120</v>
      </c>
      <c r="G25" s="15">
        <f>AA22</f>
        <v>1.6</v>
      </c>
      <c r="H25" s="19" t="s">
        <v>76</v>
      </c>
      <c r="I25" s="19" t="s">
        <v>83</v>
      </c>
      <c r="J25" s="19" t="s">
        <v>75</v>
      </c>
      <c r="K25" s="17">
        <v>9.36</v>
      </c>
      <c r="L25" s="235" t="s">
        <v>82</v>
      </c>
      <c r="M25" s="235"/>
      <c r="N25" s="235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7">
        <f>ROUNDDOWN((((E25+G25)*I25*K25)),2)</f>
        <v>63.64</v>
      </c>
      <c r="Z25" s="23"/>
      <c r="AA25" s="23"/>
      <c r="AB25" s="23"/>
    </row>
    <row r="26" spans="1:28" s="22" customFormat="1" ht="21" customHeight="1">
      <c r="A26" s="9" t="s">
        <v>65</v>
      </c>
      <c r="B26" s="9"/>
      <c r="C26" s="10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11">
        <f>SUM(Y23:Y25)</f>
        <v>523.34</v>
      </c>
      <c r="Z26" s="23"/>
      <c r="AA26" s="23"/>
      <c r="AB26" s="23"/>
    </row>
    <row r="27" spans="1:28" s="227" customFormat="1" ht="21" customHeight="1">
      <c r="A27" s="4" t="s">
        <v>233</v>
      </c>
      <c r="B27" s="116" t="str">
        <f>내역서!B9</f>
        <v>2500x1600xH:2350</v>
      </c>
      <c r="C27" s="2" t="s">
        <v>234</v>
      </c>
      <c r="Y27" s="1"/>
      <c r="Z27" s="25">
        <v>2.5</v>
      </c>
      <c r="AA27" s="25">
        <v>1.6</v>
      </c>
      <c r="AB27" s="25">
        <v>2.35</v>
      </c>
    </row>
    <row r="28" spans="1:28" s="8" customFormat="1" ht="21" customHeight="1">
      <c r="A28" s="5" t="s">
        <v>235</v>
      </c>
      <c r="B28" s="5" t="s">
        <v>236</v>
      </c>
      <c r="C28" s="6" t="s">
        <v>59</v>
      </c>
      <c r="D28" s="234" t="s">
        <v>74</v>
      </c>
      <c r="E28" s="15">
        <f>AA27</f>
        <v>1.6</v>
      </c>
      <c r="F28" s="235" t="s">
        <v>237</v>
      </c>
      <c r="G28" s="37">
        <f>AB27</f>
        <v>2.35</v>
      </c>
      <c r="H28" s="235" t="s">
        <v>238</v>
      </c>
      <c r="I28" s="235">
        <v>1</v>
      </c>
      <c r="J28" s="235" t="s">
        <v>237</v>
      </c>
      <c r="K28" s="17">
        <v>3.2000000000000002E-3</v>
      </c>
      <c r="L28" s="235" t="s">
        <v>75</v>
      </c>
      <c r="M28" s="235">
        <v>7850</v>
      </c>
      <c r="N28" s="235" t="s">
        <v>77</v>
      </c>
      <c r="O28" s="15">
        <f>Z27</f>
        <v>2.5</v>
      </c>
      <c r="P28" s="235" t="s">
        <v>75</v>
      </c>
      <c r="Q28" s="37">
        <f>AB27</f>
        <v>2.35</v>
      </c>
      <c r="R28" s="235" t="s">
        <v>238</v>
      </c>
      <c r="S28" s="235">
        <v>2</v>
      </c>
      <c r="T28" s="235" t="s">
        <v>237</v>
      </c>
      <c r="U28" s="17">
        <v>2.3E-3</v>
      </c>
      <c r="V28" s="235" t="s">
        <v>237</v>
      </c>
      <c r="W28" s="235">
        <v>7850</v>
      </c>
      <c r="X28" s="235" t="s">
        <v>239</v>
      </c>
      <c r="Y28" s="7">
        <f>ROUNDDOWN((((E28*G28)*I28*K28*M28)+((O28*Q28)*S28*U28*W28)),2)</f>
        <v>306.58999999999997</v>
      </c>
      <c r="Z28" s="23" t="s">
        <v>240</v>
      </c>
      <c r="AA28" s="23"/>
      <c r="AB28" s="23"/>
    </row>
    <row r="29" spans="1:28" s="8" customFormat="1" ht="21" customHeight="1">
      <c r="A29" s="5" t="s">
        <v>241</v>
      </c>
      <c r="B29" s="5" t="s">
        <v>242</v>
      </c>
      <c r="C29" s="6" t="s">
        <v>59</v>
      </c>
      <c r="D29" s="18" t="s">
        <v>243</v>
      </c>
      <c r="E29" s="15">
        <f>Z27</f>
        <v>2.5</v>
      </c>
      <c r="F29" s="235" t="s">
        <v>75</v>
      </c>
      <c r="G29" s="37">
        <f>AB27</f>
        <v>2.35</v>
      </c>
      <c r="H29" s="19" t="s">
        <v>238</v>
      </c>
      <c r="I29" s="19" t="s">
        <v>244</v>
      </c>
      <c r="J29" s="19" t="s">
        <v>237</v>
      </c>
      <c r="K29" s="17">
        <v>3.2000000000000002E-3</v>
      </c>
      <c r="L29" s="235" t="s">
        <v>237</v>
      </c>
      <c r="M29" s="235">
        <v>7850</v>
      </c>
      <c r="N29" s="235" t="s">
        <v>245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7">
        <f>ROUNDDOWN((((E29*G29)*I29*K29*M29)),2)</f>
        <v>295.16000000000003</v>
      </c>
      <c r="Z29" s="23" t="s">
        <v>246</v>
      </c>
      <c r="AA29" s="23"/>
      <c r="AB29" s="23"/>
    </row>
    <row r="30" spans="1:28" s="8" customFormat="1" ht="21" customHeight="1">
      <c r="A30" s="5" t="s">
        <v>247</v>
      </c>
      <c r="B30" s="5" t="s">
        <v>248</v>
      </c>
      <c r="C30" s="6" t="s">
        <v>59</v>
      </c>
      <c r="D30" s="18" t="s">
        <v>243</v>
      </c>
      <c r="E30" s="15">
        <f>Z27</f>
        <v>2.5</v>
      </c>
      <c r="F30" s="235" t="s">
        <v>120</v>
      </c>
      <c r="G30" s="15">
        <f>AA27</f>
        <v>1.6</v>
      </c>
      <c r="H30" s="19" t="s">
        <v>238</v>
      </c>
      <c r="I30" s="19" t="s">
        <v>244</v>
      </c>
      <c r="J30" s="19" t="s">
        <v>237</v>
      </c>
      <c r="K30" s="17">
        <v>9.36</v>
      </c>
      <c r="L30" s="235" t="s">
        <v>245</v>
      </c>
      <c r="M30" s="235"/>
      <c r="N30" s="235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7">
        <f>ROUNDDOWN((((E30+G30)*I30*K30)),2)</f>
        <v>76.75</v>
      </c>
      <c r="Z30" s="23"/>
      <c r="AA30" s="23"/>
      <c r="AB30" s="23"/>
    </row>
    <row r="31" spans="1:28" s="22" customFormat="1" ht="21" customHeight="1">
      <c r="A31" s="9" t="s">
        <v>249</v>
      </c>
      <c r="B31" s="9"/>
      <c r="C31" s="10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11">
        <f>SUM(Y28:Y30)</f>
        <v>678.5</v>
      </c>
      <c r="Z31" s="23"/>
      <c r="AA31" s="23"/>
      <c r="AB31" s="23"/>
    </row>
    <row r="32" spans="1:28" s="227" customFormat="1" ht="21" customHeight="1">
      <c r="A32" s="4"/>
      <c r="B32" s="116"/>
      <c r="C32" s="2"/>
      <c r="Y32" s="1"/>
      <c r="Z32" s="25"/>
      <c r="AA32" s="25"/>
      <c r="AB32" s="25"/>
    </row>
    <row r="33" spans="1:28" s="8" customFormat="1" ht="21" customHeight="1">
      <c r="A33" s="5"/>
      <c r="B33" s="5"/>
      <c r="C33" s="6"/>
      <c r="D33" s="234"/>
      <c r="E33" s="15"/>
      <c r="F33" s="235"/>
      <c r="G33" s="37"/>
      <c r="H33" s="235"/>
      <c r="I33" s="235"/>
      <c r="J33" s="235"/>
      <c r="K33" s="17"/>
      <c r="L33" s="235"/>
      <c r="M33" s="235"/>
      <c r="N33" s="235"/>
      <c r="O33" s="15"/>
      <c r="P33" s="235"/>
      <c r="Q33" s="37"/>
      <c r="R33" s="235"/>
      <c r="S33" s="235"/>
      <c r="T33" s="235"/>
      <c r="U33" s="17"/>
      <c r="V33" s="235"/>
      <c r="W33" s="235"/>
      <c r="X33" s="235"/>
      <c r="Y33" s="7"/>
      <c r="Z33" s="23"/>
      <c r="AA33" s="23"/>
      <c r="AB33" s="23"/>
    </row>
    <row r="34" spans="1:28" s="8" customFormat="1" ht="21" customHeight="1">
      <c r="A34" s="5"/>
      <c r="B34" s="5"/>
      <c r="C34" s="6"/>
      <c r="D34" s="18"/>
      <c r="E34" s="15"/>
      <c r="F34" s="235"/>
      <c r="G34" s="37"/>
      <c r="H34" s="19"/>
      <c r="I34" s="19"/>
      <c r="J34" s="19"/>
      <c r="K34" s="17"/>
      <c r="L34" s="235"/>
      <c r="M34" s="235"/>
      <c r="N34" s="235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7"/>
      <c r="Z34" s="23"/>
      <c r="AA34" s="23"/>
      <c r="AB34" s="23"/>
    </row>
    <row r="35" spans="1:28" s="8" customFormat="1" ht="21" customHeight="1">
      <c r="A35" s="5"/>
      <c r="B35" s="5"/>
      <c r="C35" s="6"/>
      <c r="D35" s="18"/>
      <c r="E35" s="15"/>
      <c r="F35" s="235"/>
      <c r="G35" s="15"/>
      <c r="H35" s="19"/>
      <c r="I35" s="19"/>
      <c r="J35" s="19"/>
      <c r="K35" s="17"/>
      <c r="L35" s="235"/>
      <c r="M35" s="235"/>
      <c r="N35" s="235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7"/>
      <c r="Z35" s="23"/>
      <c r="AA35" s="23"/>
      <c r="AB35" s="23"/>
    </row>
    <row r="36" spans="1:28" s="22" customFormat="1" ht="21" customHeight="1">
      <c r="A36" s="9"/>
      <c r="B36" s="9"/>
      <c r="C36" s="10"/>
      <c r="D36" s="20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11"/>
      <c r="Z36" s="23"/>
      <c r="AA36" s="23"/>
      <c r="AB36" s="23"/>
    </row>
    <row r="37" spans="1:28" s="227" customFormat="1" ht="21" customHeight="1">
      <c r="A37" s="4"/>
      <c r="B37" s="116"/>
      <c r="C37" s="2"/>
      <c r="Y37" s="1"/>
      <c r="Z37" s="25"/>
      <c r="AA37" s="25"/>
      <c r="AB37" s="25"/>
    </row>
    <row r="38" spans="1:28" s="8" customFormat="1" ht="21" customHeight="1">
      <c r="A38" s="5"/>
      <c r="B38" s="5"/>
      <c r="C38" s="6"/>
      <c r="D38" s="370"/>
      <c r="E38" s="15"/>
      <c r="F38" s="371"/>
      <c r="G38" s="37"/>
      <c r="H38" s="371"/>
      <c r="I38" s="371"/>
      <c r="J38" s="371"/>
      <c r="K38" s="17"/>
      <c r="L38" s="371"/>
      <c r="M38" s="371"/>
      <c r="N38" s="371"/>
      <c r="O38" s="15"/>
      <c r="P38" s="371"/>
      <c r="Q38" s="37"/>
      <c r="R38" s="371"/>
      <c r="S38" s="371"/>
      <c r="T38" s="371"/>
      <c r="U38" s="17"/>
      <c r="V38" s="371"/>
      <c r="W38" s="371"/>
      <c r="X38" s="371"/>
      <c r="Y38" s="7"/>
      <c r="Z38" s="23"/>
      <c r="AA38" s="23"/>
      <c r="AB38" s="23"/>
    </row>
    <row r="39" spans="1:28" s="8" customFormat="1" ht="21" customHeight="1">
      <c r="A39" s="5"/>
      <c r="B39" s="5"/>
      <c r="C39" s="6"/>
      <c r="D39" s="18"/>
      <c r="E39" s="15"/>
      <c r="F39" s="371"/>
      <c r="G39" s="37"/>
      <c r="H39" s="19"/>
      <c r="I39" s="19"/>
      <c r="J39" s="19"/>
      <c r="K39" s="17"/>
      <c r="L39" s="371"/>
      <c r="M39" s="371"/>
      <c r="N39" s="371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7"/>
      <c r="Z39" s="23"/>
      <c r="AA39" s="23"/>
      <c r="AB39" s="23"/>
    </row>
    <row r="40" spans="1:28" s="8" customFormat="1" ht="21" customHeight="1">
      <c r="A40" s="5"/>
      <c r="B40" s="5"/>
      <c r="C40" s="6"/>
      <c r="D40" s="18"/>
      <c r="E40" s="15"/>
      <c r="F40" s="371"/>
      <c r="G40" s="15"/>
      <c r="H40" s="19"/>
      <c r="I40" s="19"/>
      <c r="J40" s="19"/>
      <c r="K40" s="17"/>
      <c r="L40" s="371"/>
      <c r="M40" s="371"/>
      <c r="N40" s="371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7"/>
      <c r="Z40" s="23"/>
      <c r="AA40" s="23"/>
      <c r="AB40" s="23"/>
    </row>
    <row r="41" spans="1:28" s="22" customFormat="1" ht="21" customHeight="1">
      <c r="A41" s="9"/>
      <c r="B41" s="9"/>
      <c r="C41" s="10"/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11"/>
      <c r="Z41" s="23"/>
      <c r="AA41" s="23"/>
      <c r="AB41" s="23"/>
    </row>
  </sheetData>
  <mergeCells count="1">
    <mergeCell ref="D1:X1"/>
  </mergeCells>
  <phoneticPr fontId="8" type="noConversion"/>
  <printOptions horizontalCentered="1"/>
  <pageMargins left="0.98425196850393704" right="0.47244094488188981" top="1.1811023622047245" bottom="0.59055118110236227" header="0.78740157480314965" footer="0.47244094488188981"/>
  <pageSetup paperSize="9" orientation="landscape" r:id="rId1"/>
  <headerFooter>
    <oddHeader>&amp;C&amp;"+,굵게"&amp;14&amp;A</oddHeader>
  </headerFooter>
  <colBreaks count="1" manualBreakCount="1">
    <brk id="2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51"/>
  <sheetViews>
    <sheetView view="pageBreakPreview" zoomScaleNormal="100" zoomScaleSheetLayoutView="100" workbookViewId="0">
      <pane xSplit="1" ySplit="3" topLeftCell="B10" activePane="bottomRight" state="frozen"/>
      <selection activeCell="D28" sqref="D28"/>
      <selection pane="topRight" activeCell="D28" sqref="D28"/>
      <selection pane="bottomLeft" activeCell="D28" sqref="D28"/>
      <selection pane="bottomRight" activeCell="I54" sqref="I54"/>
    </sheetView>
  </sheetViews>
  <sheetFormatPr defaultColWidth="11.42578125" defaultRowHeight="20.100000000000001" customHeight="1"/>
  <cols>
    <col min="1" max="1" width="20.5703125" style="183" customWidth="1"/>
    <col min="2" max="2" width="22" style="183" customWidth="1"/>
    <col min="3" max="3" width="6.85546875" style="183" customWidth="1"/>
    <col min="4" max="4" width="19.140625" style="408" customWidth="1"/>
    <col min="5" max="5" width="17.140625" style="409" customWidth="1"/>
    <col min="6" max="6" width="14.42578125" style="190" customWidth="1"/>
    <col min="7" max="7" width="17.140625" style="408" customWidth="1"/>
    <col min="8" max="16384" width="11.42578125" style="183"/>
  </cols>
  <sheetData>
    <row r="1" spans="1:9" ht="17.100000000000001" customHeight="1">
      <c r="A1" s="875" t="s">
        <v>300</v>
      </c>
      <c r="B1" s="875"/>
      <c r="C1" s="875"/>
      <c r="D1" s="875"/>
      <c r="E1" s="875"/>
      <c r="F1" s="875"/>
      <c r="G1" s="183"/>
    </row>
    <row r="2" spans="1:9" ht="17.100000000000001" customHeight="1">
      <c r="A2" s="876"/>
      <c r="B2" s="876"/>
      <c r="C2" s="876"/>
      <c r="D2" s="876"/>
      <c r="E2" s="876"/>
      <c r="F2" s="876"/>
      <c r="G2" s="183">
        <v>1.1499999999999999</v>
      </c>
    </row>
    <row r="3" spans="1:9" ht="17.100000000000001" customHeight="1">
      <c r="A3" s="877" t="s">
        <v>173</v>
      </c>
      <c r="B3" s="879" t="s">
        <v>174</v>
      </c>
      <c r="C3" s="879" t="s">
        <v>3</v>
      </c>
      <c r="D3" s="376" t="s">
        <v>301</v>
      </c>
      <c r="E3" s="377" t="s">
        <v>302</v>
      </c>
      <c r="F3" s="881" t="s">
        <v>0</v>
      </c>
      <c r="G3" s="376" t="s">
        <v>301</v>
      </c>
    </row>
    <row r="4" spans="1:9" ht="16.5" customHeight="1" thickBot="1">
      <c r="A4" s="878"/>
      <c r="B4" s="880"/>
      <c r="C4" s="880"/>
      <c r="D4" s="378" t="s">
        <v>305</v>
      </c>
      <c r="E4" s="379" t="s">
        <v>23</v>
      </c>
      <c r="F4" s="882"/>
      <c r="G4" s="380" t="s">
        <v>23</v>
      </c>
      <c r="I4" s="184"/>
    </row>
    <row r="5" spans="1:9" ht="17.100000000000001" customHeight="1">
      <c r="A5" s="185" t="s">
        <v>175</v>
      </c>
      <c r="B5" s="186" t="s">
        <v>176</v>
      </c>
      <c r="C5" s="186" t="s">
        <v>136</v>
      </c>
      <c r="D5" s="381">
        <v>242731</v>
      </c>
      <c r="E5" s="382">
        <v>239171</v>
      </c>
      <c r="F5" s="383">
        <v>1075</v>
      </c>
      <c r="G5" s="384">
        <v>242731</v>
      </c>
    </row>
    <row r="6" spans="1:9" ht="17.100000000000001" customHeight="1">
      <c r="A6" s="385"/>
      <c r="B6" s="140" t="s">
        <v>177</v>
      </c>
      <c r="C6" s="140" t="s">
        <v>136</v>
      </c>
      <c r="D6" s="386">
        <v>371737</v>
      </c>
      <c r="E6" s="387">
        <v>367852</v>
      </c>
      <c r="F6" s="388">
        <v>1076</v>
      </c>
      <c r="G6" s="386">
        <v>371737</v>
      </c>
    </row>
    <row r="7" spans="1:9" ht="17.100000000000001" customHeight="1">
      <c r="A7" s="385"/>
      <c r="B7" s="140" t="s">
        <v>178</v>
      </c>
      <c r="C7" s="140" t="s">
        <v>136</v>
      </c>
      <c r="D7" s="386">
        <v>313970</v>
      </c>
      <c r="E7" s="387">
        <v>304797</v>
      </c>
      <c r="F7" s="388">
        <v>1077</v>
      </c>
      <c r="G7" s="386">
        <v>313970</v>
      </c>
    </row>
    <row r="8" spans="1:9" ht="17.100000000000001" customHeight="1">
      <c r="A8" s="385"/>
      <c r="B8" s="140" t="s">
        <v>179</v>
      </c>
      <c r="C8" s="140" t="s">
        <v>136</v>
      </c>
      <c r="D8" s="386">
        <v>254661</v>
      </c>
      <c r="E8" s="387">
        <v>250394</v>
      </c>
      <c r="F8" s="388">
        <v>1078</v>
      </c>
      <c r="G8" s="386">
        <v>254661</v>
      </c>
    </row>
    <row r="9" spans="1:9" ht="17.100000000000001" customHeight="1">
      <c r="A9" s="385"/>
      <c r="B9" s="140" t="s">
        <v>180</v>
      </c>
      <c r="C9" s="140" t="s">
        <v>136</v>
      </c>
      <c r="D9" s="386">
        <v>361209</v>
      </c>
      <c r="E9" s="387">
        <v>354231</v>
      </c>
      <c r="F9" s="388">
        <v>1081</v>
      </c>
      <c r="G9" s="386">
        <v>361209</v>
      </c>
    </row>
    <row r="10" spans="1:9" ht="17.100000000000001" customHeight="1">
      <c r="A10" s="385"/>
      <c r="B10" s="140" t="s">
        <v>181</v>
      </c>
      <c r="C10" s="140" t="s">
        <v>136</v>
      </c>
      <c r="D10" s="386">
        <v>472721</v>
      </c>
      <c r="E10" s="387">
        <v>457321</v>
      </c>
      <c r="F10" s="388">
        <v>1082</v>
      </c>
      <c r="G10" s="386">
        <v>472721</v>
      </c>
    </row>
    <row r="11" spans="1:9" ht="17.100000000000001" customHeight="1">
      <c r="A11" s="389"/>
      <c r="B11" s="141" t="s">
        <v>303</v>
      </c>
      <c r="C11" s="141" t="s">
        <v>136</v>
      </c>
      <c r="D11" s="386">
        <v>216250</v>
      </c>
      <c r="E11" s="387">
        <v>215110</v>
      </c>
      <c r="F11" s="390">
        <v>1083</v>
      </c>
      <c r="G11" s="386">
        <v>216250</v>
      </c>
    </row>
    <row r="12" spans="1:9" ht="17.100000000000001" customHeight="1">
      <c r="A12" s="389"/>
      <c r="B12" s="141" t="s">
        <v>182</v>
      </c>
      <c r="C12" s="141" t="s">
        <v>136</v>
      </c>
      <c r="D12" s="386">
        <v>245687</v>
      </c>
      <c r="E12" s="391">
        <v>230782</v>
      </c>
      <c r="F12" s="390">
        <v>1084</v>
      </c>
      <c r="G12" s="392">
        <v>245687</v>
      </c>
    </row>
    <row r="13" spans="1:9" ht="17.100000000000001" customHeight="1">
      <c r="A13" s="389"/>
      <c r="B13" s="141" t="s">
        <v>183</v>
      </c>
      <c r="C13" s="141" t="s">
        <v>136</v>
      </c>
      <c r="D13" s="386">
        <v>263081</v>
      </c>
      <c r="E13" s="387">
        <v>267522</v>
      </c>
      <c r="F13" s="390">
        <v>5004</v>
      </c>
      <c r="G13" s="386">
        <v>263081</v>
      </c>
    </row>
    <row r="14" spans="1:9" ht="20.100000000000001" customHeight="1">
      <c r="A14" s="389"/>
      <c r="B14" s="141" t="s">
        <v>184</v>
      </c>
      <c r="C14" s="141" t="s">
        <v>136</v>
      </c>
      <c r="D14" s="386">
        <v>241167</v>
      </c>
      <c r="E14" s="391">
        <v>240324</v>
      </c>
      <c r="F14" s="393">
        <v>5005</v>
      </c>
      <c r="G14" s="392">
        <v>241167</v>
      </c>
    </row>
    <row r="15" spans="1:9" ht="17.100000000000001" customHeight="1" thickBot="1">
      <c r="A15" s="394"/>
      <c r="B15" s="187" t="s">
        <v>185</v>
      </c>
      <c r="C15" s="187" t="s">
        <v>136</v>
      </c>
      <c r="D15" s="378">
        <v>369045</v>
      </c>
      <c r="E15" s="395">
        <v>348736</v>
      </c>
      <c r="F15" s="396">
        <v>5006</v>
      </c>
      <c r="G15" s="378">
        <v>369045</v>
      </c>
    </row>
    <row r="16" spans="1:9" ht="17.100000000000001" customHeight="1">
      <c r="A16" s="185" t="s">
        <v>186</v>
      </c>
      <c r="B16" s="186" t="s">
        <v>187</v>
      </c>
      <c r="C16" s="186" t="s">
        <v>136</v>
      </c>
      <c r="D16" s="381">
        <v>224251</v>
      </c>
      <c r="E16" s="382">
        <v>225032</v>
      </c>
      <c r="F16" s="383">
        <v>1086</v>
      </c>
      <c r="G16" s="384">
        <v>224251</v>
      </c>
    </row>
    <row r="17" spans="1:7" ht="17.100000000000001" customHeight="1">
      <c r="A17" s="385"/>
      <c r="B17" s="140" t="s">
        <v>188</v>
      </c>
      <c r="C17" s="140" t="s">
        <v>136</v>
      </c>
      <c r="D17" s="386">
        <v>245619</v>
      </c>
      <c r="E17" s="387">
        <v>248060</v>
      </c>
      <c r="F17" s="388">
        <v>1087</v>
      </c>
      <c r="G17" s="386">
        <v>245619</v>
      </c>
    </row>
    <row r="18" spans="1:7" ht="17.100000000000001" customHeight="1">
      <c r="A18" s="385"/>
      <c r="B18" s="140" t="s">
        <v>189</v>
      </c>
      <c r="C18" s="140" t="s">
        <v>136</v>
      </c>
      <c r="D18" s="386">
        <v>319849</v>
      </c>
      <c r="E18" s="387">
        <v>321822</v>
      </c>
      <c r="F18" s="388">
        <v>1088</v>
      </c>
      <c r="G18" s="386">
        <v>319849</v>
      </c>
    </row>
    <row r="19" spans="1:7" ht="17.100000000000001" customHeight="1">
      <c r="A19" s="385"/>
      <c r="B19" s="140" t="s">
        <v>190</v>
      </c>
      <c r="C19" s="140" t="s">
        <v>136</v>
      </c>
      <c r="D19" s="386">
        <v>339623</v>
      </c>
      <c r="E19" s="387">
        <v>343333</v>
      </c>
      <c r="F19" s="388">
        <v>1089</v>
      </c>
      <c r="G19" s="386">
        <v>339623</v>
      </c>
    </row>
    <row r="20" spans="1:7" ht="17.100000000000001" customHeight="1">
      <c r="A20" s="385"/>
      <c r="B20" s="140" t="s">
        <v>191</v>
      </c>
      <c r="C20" s="140" t="s">
        <v>136</v>
      </c>
      <c r="D20" s="386">
        <v>273520</v>
      </c>
      <c r="E20" s="387">
        <v>273124</v>
      </c>
      <c r="F20" s="388">
        <v>1090</v>
      </c>
      <c r="G20" s="386">
        <v>273520</v>
      </c>
    </row>
    <row r="21" spans="1:7" ht="17.100000000000001" customHeight="1">
      <c r="A21" s="385"/>
      <c r="B21" s="140" t="s">
        <v>192</v>
      </c>
      <c r="C21" s="140" t="s">
        <v>136</v>
      </c>
      <c r="D21" s="386">
        <v>360206</v>
      </c>
      <c r="E21" s="387">
        <v>360798</v>
      </c>
      <c r="F21" s="388">
        <v>2001</v>
      </c>
      <c r="G21" s="386">
        <v>360206</v>
      </c>
    </row>
    <row r="22" spans="1:7" ht="17.100000000000001" customHeight="1">
      <c r="A22" s="385"/>
      <c r="B22" s="140" t="s">
        <v>193</v>
      </c>
      <c r="C22" s="140" t="s">
        <v>136</v>
      </c>
      <c r="D22" s="386">
        <v>330411</v>
      </c>
      <c r="E22" s="387">
        <v>329985</v>
      </c>
      <c r="F22" s="388">
        <v>2002</v>
      </c>
      <c r="G22" s="386">
        <v>330411</v>
      </c>
    </row>
    <row r="23" spans="1:7" ht="17.100000000000001" customHeight="1">
      <c r="A23" s="385"/>
      <c r="B23" s="140" t="s">
        <v>194</v>
      </c>
      <c r="C23" s="140" t="s">
        <v>136</v>
      </c>
      <c r="D23" s="386">
        <v>354793</v>
      </c>
      <c r="E23" s="387">
        <v>354908</v>
      </c>
      <c r="F23" s="388">
        <v>2003</v>
      </c>
      <c r="G23" s="386">
        <v>354793</v>
      </c>
    </row>
    <row r="24" spans="1:7" ht="17.100000000000001" customHeight="1">
      <c r="A24" s="385"/>
      <c r="B24" s="140" t="s">
        <v>195</v>
      </c>
      <c r="C24" s="140" t="s">
        <v>136</v>
      </c>
      <c r="D24" s="386">
        <v>257342</v>
      </c>
      <c r="E24" s="387">
        <v>260229</v>
      </c>
      <c r="F24" s="388">
        <v>5001</v>
      </c>
      <c r="G24" s="386">
        <v>257342</v>
      </c>
    </row>
    <row r="25" spans="1:7" ht="17.100000000000001" customHeight="1" thickBot="1">
      <c r="A25" s="394"/>
      <c r="B25" s="187" t="s">
        <v>196</v>
      </c>
      <c r="C25" s="187" t="s">
        <v>136</v>
      </c>
      <c r="D25" s="378">
        <v>254403</v>
      </c>
      <c r="E25" s="395">
        <v>256656</v>
      </c>
      <c r="F25" s="396">
        <v>5002</v>
      </c>
      <c r="G25" s="378">
        <v>254403</v>
      </c>
    </row>
    <row r="26" spans="1:7" ht="17.100000000000001" customHeight="1">
      <c r="A26" s="185" t="s">
        <v>197</v>
      </c>
      <c r="B26" s="186" t="s">
        <v>146</v>
      </c>
      <c r="C26" s="186" t="s">
        <v>136</v>
      </c>
      <c r="D26" s="381">
        <v>180013</v>
      </c>
      <c r="E26" s="382">
        <v>174074</v>
      </c>
      <c r="F26" s="383">
        <v>1001</v>
      </c>
      <c r="G26" s="384">
        <v>180013</v>
      </c>
    </row>
    <row r="27" spans="1:7" ht="17.100000000000001" customHeight="1">
      <c r="A27" s="188" t="s">
        <v>197</v>
      </c>
      <c r="B27" s="140" t="s">
        <v>160</v>
      </c>
      <c r="C27" s="140" t="s">
        <v>136</v>
      </c>
      <c r="D27" s="386">
        <v>141096</v>
      </c>
      <c r="E27" s="387">
        <v>138989</v>
      </c>
      <c r="F27" s="388">
        <v>1002</v>
      </c>
      <c r="G27" s="386">
        <v>141096</v>
      </c>
    </row>
    <row r="28" spans="1:7" ht="17.100000000000001" customHeight="1">
      <c r="A28" s="188"/>
      <c r="B28" s="140" t="s">
        <v>198</v>
      </c>
      <c r="C28" s="140" t="s">
        <v>136</v>
      </c>
      <c r="D28" s="386">
        <v>179203</v>
      </c>
      <c r="E28" s="387">
        <v>167926</v>
      </c>
      <c r="F28" s="388">
        <v>1003</v>
      </c>
      <c r="G28" s="386">
        <v>179203</v>
      </c>
    </row>
    <row r="29" spans="1:7" ht="17.100000000000001" customHeight="1">
      <c r="A29" s="385"/>
      <c r="B29" s="140" t="s">
        <v>199</v>
      </c>
      <c r="C29" s="140" t="s">
        <v>136</v>
      </c>
      <c r="D29" s="386">
        <v>247977</v>
      </c>
      <c r="E29" s="387">
        <v>236858</v>
      </c>
      <c r="F29" s="388">
        <v>1006</v>
      </c>
      <c r="G29" s="386">
        <v>247977</v>
      </c>
    </row>
    <row r="30" spans="1:7" ht="17.100000000000001" customHeight="1">
      <c r="A30" s="385"/>
      <c r="B30" s="140" t="s">
        <v>145</v>
      </c>
      <c r="C30" s="140" t="s">
        <v>136</v>
      </c>
      <c r="D30" s="386">
        <v>226280</v>
      </c>
      <c r="E30" s="387">
        <v>220808</v>
      </c>
      <c r="F30" s="388">
        <v>1007</v>
      </c>
      <c r="G30" s="386">
        <v>226280</v>
      </c>
    </row>
    <row r="31" spans="1:7" ht="17.100000000000001" customHeight="1">
      <c r="A31" s="385"/>
      <c r="B31" s="140" t="s">
        <v>150</v>
      </c>
      <c r="C31" s="140" t="s">
        <v>136</v>
      </c>
      <c r="D31" s="386">
        <v>228896</v>
      </c>
      <c r="E31" s="387">
        <v>225461</v>
      </c>
      <c r="F31" s="388">
        <v>1008</v>
      </c>
      <c r="G31" s="386">
        <v>228896</v>
      </c>
    </row>
    <row r="32" spans="1:7" ht="17.100000000000001" customHeight="1">
      <c r="A32" s="385"/>
      <c r="B32" s="140" t="s">
        <v>141</v>
      </c>
      <c r="C32" s="140" t="s">
        <v>136</v>
      </c>
      <c r="D32" s="386">
        <v>200155</v>
      </c>
      <c r="E32" s="387">
        <v>194315</v>
      </c>
      <c r="F32" s="388">
        <v>1009</v>
      </c>
      <c r="G32" s="386">
        <v>200155</v>
      </c>
    </row>
    <row r="33" spans="1:7" ht="17.100000000000001" customHeight="1">
      <c r="A33" s="188"/>
      <c r="B33" s="140" t="s">
        <v>200</v>
      </c>
      <c r="C33" s="140" t="s">
        <v>136</v>
      </c>
      <c r="D33" s="386">
        <v>225966</v>
      </c>
      <c r="E33" s="387">
        <v>224357</v>
      </c>
      <c r="F33" s="388">
        <v>1012</v>
      </c>
      <c r="G33" s="386">
        <v>225966</v>
      </c>
    </row>
    <row r="34" spans="1:7" ht="17.100000000000001" customHeight="1">
      <c r="A34" s="385"/>
      <c r="B34" s="140" t="s">
        <v>161</v>
      </c>
      <c r="C34" s="140" t="s">
        <v>136</v>
      </c>
      <c r="D34" s="386">
        <v>215145</v>
      </c>
      <c r="E34" s="387">
        <v>211203</v>
      </c>
      <c r="F34" s="388">
        <v>1013</v>
      </c>
      <c r="G34" s="386">
        <v>215145</v>
      </c>
    </row>
    <row r="35" spans="1:7" ht="17.100000000000001" customHeight="1">
      <c r="A35" s="385"/>
      <c r="B35" s="183" t="s">
        <v>304</v>
      </c>
      <c r="C35" s="140" t="s">
        <v>136</v>
      </c>
      <c r="D35" s="386">
        <v>212761</v>
      </c>
      <c r="E35" s="387">
        <v>194174</v>
      </c>
      <c r="F35" s="388">
        <v>1019</v>
      </c>
      <c r="G35" s="386">
        <v>212761</v>
      </c>
    </row>
    <row r="36" spans="1:7" ht="17.100000000000001" customHeight="1">
      <c r="A36" s="385"/>
      <c r="B36" s="140" t="s">
        <v>144</v>
      </c>
      <c r="C36" s="140" t="s">
        <v>136</v>
      </c>
      <c r="D36" s="386">
        <v>224657</v>
      </c>
      <c r="E36" s="387">
        <v>217895</v>
      </c>
      <c r="F36" s="388">
        <v>1023</v>
      </c>
      <c r="G36" s="386">
        <v>224657</v>
      </c>
    </row>
    <row r="37" spans="1:7" ht="17.100000000000001" customHeight="1">
      <c r="A37" s="385"/>
      <c r="B37" s="140" t="s">
        <v>201</v>
      </c>
      <c r="C37" s="140" t="s">
        <v>136</v>
      </c>
      <c r="D37" s="386">
        <v>228423</v>
      </c>
      <c r="E37" s="387">
        <v>217740</v>
      </c>
      <c r="F37" s="388">
        <v>1027</v>
      </c>
      <c r="G37" s="386">
        <v>228423</v>
      </c>
    </row>
    <row r="38" spans="1:7" ht="18.75" customHeight="1">
      <c r="A38" s="385"/>
      <c r="B38" s="140" t="s">
        <v>142</v>
      </c>
      <c r="C38" s="140" t="s">
        <v>136</v>
      </c>
      <c r="D38" s="386">
        <v>213676</v>
      </c>
      <c r="E38" s="387">
        <v>200386</v>
      </c>
      <c r="F38" s="388">
        <v>1029</v>
      </c>
      <c r="G38" s="386">
        <v>213676</v>
      </c>
    </row>
    <row r="39" spans="1:7" ht="17.100000000000001" customHeight="1">
      <c r="A39" s="385"/>
      <c r="B39" s="140" t="s">
        <v>143</v>
      </c>
      <c r="C39" s="140" t="s">
        <v>136</v>
      </c>
      <c r="D39" s="386">
        <v>212629</v>
      </c>
      <c r="E39" s="387">
        <v>218442</v>
      </c>
      <c r="F39" s="388">
        <v>1033</v>
      </c>
      <c r="G39" s="386">
        <v>212629</v>
      </c>
    </row>
    <row r="40" spans="1:7" ht="17.100000000000001" customHeight="1">
      <c r="A40" s="385"/>
      <c r="B40" s="140" t="s">
        <v>202</v>
      </c>
      <c r="C40" s="140" t="s">
        <v>136</v>
      </c>
      <c r="D40" s="386">
        <v>169920</v>
      </c>
      <c r="E40" s="387">
        <v>161213</v>
      </c>
      <c r="F40" s="388">
        <v>1034</v>
      </c>
      <c r="G40" s="386">
        <v>169920</v>
      </c>
    </row>
    <row r="41" spans="1:7" ht="17.100000000000001" customHeight="1">
      <c r="A41" s="188"/>
      <c r="B41" s="140" t="s">
        <v>203</v>
      </c>
      <c r="C41" s="140" t="s">
        <v>136</v>
      </c>
      <c r="D41" s="386">
        <v>201852</v>
      </c>
      <c r="E41" s="387">
        <v>189198</v>
      </c>
      <c r="F41" s="388">
        <v>1039</v>
      </c>
      <c r="G41" s="386">
        <v>201852</v>
      </c>
    </row>
    <row r="42" spans="1:7" ht="17.100000000000001" customHeight="1">
      <c r="A42" s="397"/>
      <c r="B42" s="140" t="s">
        <v>204</v>
      </c>
      <c r="C42" s="140" t="s">
        <v>136</v>
      </c>
      <c r="D42" s="386">
        <v>184244</v>
      </c>
      <c r="E42" s="387">
        <v>188789</v>
      </c>
      <c r="F42" s="388">
        <v>1044</v>
      </c>
      <c r="G42" s="386">
        <v>184244</v>
      </c>
    </row>
    <row r="43" spans="1:7" ht="20.100000000000001" customHeight="1">
      <c r="A43" s="385"/>
      <c r="B43" s="140" t="s">
        <v>151</v>
      </c>
      <c r="C43" s="140" t="s">
        <v>136</v>
      </c>
      <c r="D43" s="386">
        <v>152601</v>
      </c>
      <c r="E43" s="387">
        <v>151659</v>
      </c>
      <c r="F43" s="398">
        <v>1045</v>
      </c>
      <c r="G43" s="386">
        <v>152601</v>
      </c>
    </row>
    <row r="44" spans="1:7" ht="17.100000000000001" customHeight="1">
      <c r="A44" s="385"/>
      <c r="B44" s="140" t="s">
        <v>149</v>
      </c>
      <c r="C44" s="140" t="s">
        <v>136</v>
      </c>
      <c r="D44" s="386">
        <v>162226</v>
      </c>
      <c r="E44" s="387">
        <v>160000</v>
      </c>
      <c r="F44" s="388">
        <v>1047</v>
      </c>
      <c r="G44" s="386">
        <v>162226</v>
      </c>
    </row>
    <row r="45" spans="1:7" ht="17.100000000000001" customHeight="1">
      <c r="A45" s="385"/>
      <c r="B45" s="140" t="s">
        <v>147</v>
      </c>
      <c r="C45" s="140" t="s">
        <v>136</v>
      </c>
      <c r="D45" s="386">
        <v>212637</v>
      </c>
      <c r="E45" s="387">
        <v>203878</v>
      </c>
      <c r="F45" s="388">
        <v>1048</v>
      </c>
      <c r="G45" s="386">
        <v>212637</v>
      </c>
    </row>
    <row r="46" spans="1:7" ht="17.100000000000001" customHeight="1">
      <c r="A46" s="385"/>
      <c r="B46" s="140" t="s">
        <v>148</v>
      </c>
      <c r="C46" s="140" t="s">
        <v>136</v>
      </c>
      <c r="D46" s="386">
        <v>173879</v>
      </c>
      <c r="E46" s="387">
        <v>176975</v>
      </c>
      <c r="F46" s="388">
        <v>1049</v>
      </c>
      <c r="G46" s="386">
        <v>173879</v>
      </c>
    </row>
    <row r="47" spans="1:7" ht="17.100000000000001" customHeight="1">
      <c r="A47" s="385"/>
      <c r="B47" s="140" t="s">
        <v>205</v>
      </c>
      <c r="C47" s="140" t="s">
        <v>136</v>
      </c>
      <c r="D47" s="386">
        <v>137143</v>
      </c>
      <c r="E47" s="387">
        <v>137974</v>
      </c>
      <c r="F47" s="388">
        <v>1050</v>
      </c>
      <c r="G47" s="386">
        <v>137143</v>
      </c>
    </row>
    <row r="48" spans="1:7" ht="17.100000000000001" customHeight="1">
      <c r="A48" s="385"/>
      <c r="B48" s="140" t="s">
        <v>206</v>
      </c>
      <c r="C48" s="140" t="s">
        <v>136</v>
      </c>
      <c r="D48" s="386">
        <v>190522</v>
      </c>
      <c r="E48" s="387">
        <v>191587</v>
      </c>
      <c r="F48" s="388">
        <v>1051</v>
      </c>
      <c r="G48" s="386">
        <v>190522</v>
      </c>
    </row>
    <row r="49" spans="1:7" ht="17.100000000000001" customHeight="1">
      <c r="A49" s="399"/>
      <c r="B49" s="400" t="s">
        <v>207</v>
      </c>
      <c r="C49" s="400" t="s">
        <v>136</v>
      </c>
      <c r="D49" s="401">
        <v>217415</v>
      </c>
      <c r="E49" s="402">
        <v>223207</v>
      </c>
      <c r="F49" s="403">
        <v>1060</v>
      </c>
      <c r="G49" s="401">
        <v>217415</v>
      </c>
    </row>
    <row r="50" spans="1:7" ht="20.100000000000001" customHeight="1">
      <c r="A50" s="404"/>
      <c r="D50" s="405"/>
      <c r="E50" s="406"/>
      <c r="F50" s="407"/>
      <c r="G50" s="405"/>
    </row>
    <row r="51" spans="1:7" ht="20.100000000000001" customHeight="1">
      <c r="A51" s="404"/>
      <c r="B51" s="189"/>
      <c r="C51" s="189"/>
      <c r="D51" s="405"/>
      <c r="E51" s="406"/>
      <c r="F51" s="407"/>
      <c r="G51" s="405"/>
    </row>
  </sheetData>
  <mergeCells count="5">
    <mergeCell ref="A1:F2"/>
    <mergeCell ref="A3:A4"/>
    <mergeCell ref="B3:B4"/>
    <mergeCell ref="C3:C4"/>
    <mergeCell ref="F3:F4"/>
  </mergeCells>
  <phoneticPr fontId="3" type="noConversion"/>
  <printOptions horizontalCentered="1" verticalCentered="1"/>
  <pageMargins left="0.35" right="0.35" top="0.98" bottom="0.98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M44"/>
  <sheetViews>
    <sheetView tabSelected="1" view="pageBreakPreview" zoomScale="80" zoomScaleNormal="90" zoomScaleSheetLayoutView="80" workbookViewId="0">
      <selection activeCell="J28" sqref="J28"/>
    </sheetView>
  </sheetViews>
  <sheetFormatPr defaultColWidth="11.42578125" defaultRowHeight="16.5"/>
  <cols>
    <col min="1" max="1" width="12.140625" style="649" customWidth="1"/>
    <col min="2" max="2" width="12.5703125" style="649" customWidth="1"/>
    <col min="3" max="3" width="40.7109375" style="649" customWidth="1"/>
    <col min="4" max="4" width="33.7109375" style="707" customWidth="1"/>
    <col min="5" max="5" width="30.140625" style="649" customWidth="1"/>
    <col min="6" max="7" width="20.7109375" style="709" customWidth="1"/>
    <col min="8" max="8" width="4.28515625" style="649" customWidth="1"/>
    <col min="9" max="9" width="22.42578125" style="650" customWidth="1"/>
    <col min="10" max="10" width="22.42578125" style="651" customWidth="1"/>
    <col min="11" max="11" width="20.28515625" style="650" customWidth="1"/>
    <col min="12" max="12" width="17.7109375" style="649" bestFit="1" customWidth="1"/>
    <col min="13" max="16384" width="11.42578125" style="649"/>
  </cols>
  <sheetData>
    <row r="1" spans="1:12" ht="18.95" customHeight="1">
      <c r="A1" s="753" t="s">
        <v>24</v>
      </c>
      <c r="B1" s="753"/>
      <c r="C1" s="753"/>
      <c r="D1" s="753"/>
      <c r="E1" s="753"/>
      <c r="F1" s="753"/>
      <c r="G1" s="753"/>
    </row>
    <row r="2" spans="1:12" ht="18.95" customHeight="1" thickBot="1">
      <c r="A2" s="652" t="s">
        <v>25</v>
      </c>
      <c r="B2" s="653" t="s">
        <v>565</v>
      </c>
      <c r="C2" s="654"/>
      <c r="D2" s="655"/>
      <c r="E2" s="656"/>
      <c r="F2" s="657"/>
      <c r="G2" s="656"/>
    </row>
    <row r="3" spans="1:12" ht="15.95" customHeight="1">
      <c r="A3" s="754" t="s">
        <v>26</v>
      </c>
      <c r="B3" s="755"/>
      <c r="C3" s="658" t="s">
        <v>27</v>
      </c>
      <c r="D3" s="659" t="s">
        <v>28</v>
      </c>
      <c r="E3" s="658" t="s">
        <v>29</v>
      </c>
      <c r="F3" s="756" t="s">
        <v>30</v>
      </c>
      <c r="G3" s="757"/>
      <c r="I3" s="660"/>
      <c r="J3" s="661"/>
    </row>
    <row r="4" spans="1:12" ht="15.95" customHeight="1">
      <c r="A4" s="758" t="s">
        <v>31</v>
      </c>
      <c r="B4" s="761" t="s">
        <v>32</v>
      </c>
      <c r="C4" s="662" t="s">
        <v>570</v>
      </c>
      <c r="D4" s="663"/>
      <c r="E4" s="664"/>
      <c r="F4" s="665"/>
      <c r="G4" s="666"/>
      <c r="I4" s="667"/>
      <c r="J4" s="668"/>
    </row>
    <row r="5" spans="1:12" ht="15.95" customHeight="1">
      <c r="A5" s="759"/>
      <c r="B5" s="762"/>
      <c r="C5" s="662" t="s">
        <v>90</v>
      </c>
      <c r="D5" s="669"/>
      <c r="E5" s="664"/>
      <c r="F5" s="665"/>
      <c r="G5" s="666"/>
      <c r="I5" s="667"/>
      <c r="J5" s="670"/>
    </row>
    <row r="6" spans="1:12" ht="15.95" customHeight="1">
      <c r="A6" s="759"/>
      <c r="B6" s="763"/>
      <c r="C6" s="662" t="s">
        <v>1</v>
      </c>
      <c r="D6" s="671"/>
      <c r="E6" s="664"/>
      <c r="F6" s="665"/>
      <c r="G6" s="666"/>
      <c r="I6" s="672"/>
      <c r="J6" s="670"/>
    </row>
    <row r="7" spans="1:12" ht="15.95" customHeight="1">
      <c r="A7" s="759"/>
      <c r="B7" s="761" t="s">
        <v>33</v>
      </c>
      <c r="C7" s="662" t="s">
        <v>571</v>
      </c>
      <c r="D7" s="663"/>
      <c r="E7" s="664"/>
      <c r="F7" s="665"/>
      <c r="G7" s="666"/>
      <c r="I7" s="667"/>
      <c r="J7" s="668"/>
    </row>
    <row r="8" spans="1:12" ht="15.95" customHeight="1">
      <c r="A8" s="759"/>
      <c r="B8" s="762"/>
      <c r="C8" s="662" t="s">
        <v>572</v>
      </c>
      <c r="D8" s="671"/>
      <c r="E8" s="664"/>
      <c r="F8" s="673" t="s">
        <v>34</v>
      </c>
      <c r="G8" s="674">
        <v>0.08</v>
      </c>
      <c r="I8" s="667"/>
      <c r="J8" s="670"/>
    </row>
    <row r="9" spans="1:12" ht="15.95" customHeight="1">
      <c r="A9" s="759"/>
      <c r="B9" s="763"/>
      <c r="C9" s="662" t="s">
        <v>1</v>
      </c>
      <c r="D9" s="671"/>
      <c r="E9" s="664"/>
      <c r="F9" s="675"/>
      <c r="G9" s="666"/>
      <c r="I9" s="667"/>
      <c r="J9" s="670"/>
    </row>
    <row r="10" spans="1:12" ht="15.95" customHeight="1">
      <c r="A10" s="759"/>
      <c r="B10" s="761" t="s">
        <v>91</v>
      </c>
      <c r="C10" s="662" t="s">
        <v>92</v>
      </c>
      <c r="D10" s="671"/>
      <c r="E10" s="664"/>
      <c r="F10" s="675"/>
      <c r="G10" s="666"/>
      <c r="I10" s="667"/>
      <c r="J10" s="668"/>
      <c r="L10" s="676"/>
    </row>
    <row r="11" spans="1:12" ht="15.95" customHeight="1">
      <c r="A11" s="759"/>
      <c r="B11" s="762"/>
      <c r="C11" s="662" t="s">
        <v>93</v>
      </c>
      <c r="D11" s="671"/>
      <c r="E11" s="664"/>
      <c r="F11" s="675"/>
      <c r="G11" s="666"/>
      <c r="I11" s="667"/>
      <c r="J11" s="668"/>
    </row>
    <row r="12" spans="1:12" ht="15.95" customHeight="1">
      <c r="A12" s="759"/>
      <c r="B12" s="762"/>
      <c r="C12" s="662" t="s">
        <v>94</v>
      </c>
      <c r="D12" s="663"/>
      <c r="E12" s="664"/>
      <c r="F12" s="675"/>
      <c r="G12" s="666"/>
      <c r="I12" s="667"/>
      <c r="J12" s="668"/>
    </row>
    <row r="13" spans="1:12" ht="15.95" customHeight="1">
      <c r="A13" s="759"/>
      <c r="B13" s="762"/>
      <c r="C13" s="662" t="s">
        <v>573</v>
      </c>
      <c r="D13" s="671"/>
      <c r="E13" s="664"/>
      <c r="F13" s="675"/>
      <c r="G13" s="666"/>
      <c r="I13" s="660"/>
      <c r="J13" s="661"/>
    </row>
    <row r="14" spans="1:12" ht="15.95" customHeight="1">
      <c r="A14" s="759"/>
      <c r="B14" s="762"/>
      <c r="C14" s="662" t="s">
        <v>574</v>
      </c>
      <c r="D14" s="671"/>
      <c r="E14" s="664"/>
      <c r="F14" s="673" t="s">
        <v>34</v>
      </c>
      <c r="G14" s="677">
        <f t="shared" ref="G14:G19" si="0">J5</f>
        <v>0</v>
      </c>
      <c r="I14" s="660"/>
      <c r="J14" s="661"/>
      <c r="L14" s="676"/>
    </row>
    <row r="15" spans="1:12" ht="15.95" customHeight="1">
      <c r="A15" s="759"/>
      <c r="B15" s="762"/>
      <c r="C15" s="662" t="s">
        <v>575</v>
      </c>
      <c r="D15" s="671"/>
      <c r="E15" s="664"/>
      <c r="F15" s="673" t="s">
        <v>95</v>
      </c>
      <c r="G15" s="674">
        <f t="shared" si="0"/>
        <v>0</v>
      </c>
    </row>
    <row r="16" spans="1:12" ht="15.95" customHeight="1">
      <c r="A16" s="759"/>
      <c r="B16" s="762"/>
      <c r="C16" s="662" t="s">
        <v>576</v>
      </c>
      <c r="D16" s="671"/>
      <c r="E16" s="664"/>
      <c r="F16" s="673" t="s">
        <v>34</v>
      </c>
      <c r="G16" s="674">
        <f t="shared" si="0"/>
        <v>0</v>
      </c>
    </row>
    <row r="17" spans="1:13" ht="15.95" customHeight="1">
      <c r="A17" s="759"/>
      <c r="B17" s="762"/>
      <c r="C17" s="662" t="s">
        <v>577</v>
      </c>
      <c r="D17" s="671"/>
      <c r="E17" s="664"/>
      <c r="F17" s="673" t="s">
        <v>35</v>
      </c>
      <c r="G17" s="674">
        <f t="shared" si="0"/>
        <v>0</v>
      </c>
      <c r="I17" s="645"/>
      <c r="J17" s="747"/>
      <c r="K17" s="748"/>
      <c r="L17" s="678"/>
      <c r="M17" s="679"/>
    </row>
    <row r="18" spans="1:13" ht="15.95" customHeight="1">
      <c r="A18" s="759"/>
      <c r="B18" s="762"/>
      <c r="C18" s="662" t="s">
        <v>578</v>
      </c>
      <c r="D18" s="671"/>
      <c r="E18" s="664"/>
      <c r="F18" s="673" t="s">
        <v>35</v>
      </c>
      <c r="G18" s="674">
        <f t="shared" si="0"/>
        <v>0</v>
      </c>
      <c r="I18" s="475"/>
      <c r="J18" s="475"/>
      <c r="K18" s="475"/>
      <c r="L18" s="646"/>
      <c r="M18" s="647"/>
    </row>
    <row r="19" spans="1:13" ht="15.95" customHeight="1">
      <c r="A19" s="759"/>
      <c r="B19" s="762"/>
      <c r="C19" s="662" t="s">
        <v>579</v>
      </c>
      <c r="D19" s="671"/>
      <c r="E19" s="664"/>
      <c r="F19" s="680">
        <f>I18</f>
        <v>0</v>
      </c>
      <c r="G19" s="677">
        <f t="shared" si="0"/>
        <v>0</v>
      </c>
      <c r="I19" s="681"/>
      <c r="J19" s="682"/>
      <c r="K19" s="681"/>
      <c r="L19" s="775"/>
      <c r="M19" s="776"/>
    </row>
    <row r="20" spans="1:13" ht="15.95" customHeight="1">
      <c r="A20" s="759"/>
      <c r="B20" s="762"/>
      <c r="C20" s="662" t="s">
        <v>96</v>
      </c>
      <c r="D20" s="683"/>
      <c r="E20" s="664"/>
      <c r="F20" s="684" t="s">
        <v>97</v>
      </c>
      <c r="G20" s="685">
        <f>J14</f>
        <v>0</v>
      </c>
      <c r="I20" s="681"/>
      <c r="J20" s="682"/>
      <c r="K20" s="681"/>
      <c r="L20" s="775"/>
      <c r="M20" s="776"/>
    </row>
    <row r="21" spans="1:13" ht="15.95" customHeight="1">
      <c r="A21" s="759"/>
      <c r="B21" s="762"/>
      <c r="C21" s="662" t="s">
        <v>580</v>
      </c>
      <c r="D21" s="671"/>
      <c r="E21" s="664"/>
      <c r="F21" s="684"/>
      <c r="G21" s="686"/>
      <c r="I21" s="687"/>
      <c r="J21" s="687"/>
    </row>
    <row r="22" spans="1:13" ht="15.95" customHeight="1">
      <c r="A22" s="759"/>
      <c r="B22" s="762"/>
      <c r="C22" s="662" t="s">
        <v>581</v>
      </c>
      <c r="D22" s="671"/>
      <c r="E22" s="664"/>
      <c r="F22" s="675"/>
      <c r="G22" s="666"/>
      <c r="I22" s="687"/>
      <c r="J22" s="687"/>
    </row>
    <row r="23" spans="1:13" ht="15.95" customHeight="1">
      <c r="A23" s="759"/>
      <c r="B23" s="762"/>
      <c r="C23" s="662" t="s">
        <v>98</v>
      </c>
      <c r="D23" s="671"/>
      <c r="E23" s="664"/>
      <c r="F23" s="673" t="s">
        <v>36</v>
      </c>
      <c r="G23" s="674">
        <f>J11</f>
        <v>0</v>
      </c>
      <c r="I23" s="687"/>
      <c r="J23" s="687"/>
      <c r="K23" s="475"/>
    </row>
    <row r="24" spans="1:13" ht="15.95" customHeight="1">
      <c r="A24" s="759"/>
      <c r="B24" s="762"/>
      <c r="C24" s="662" t="s">
        <v>582</v>
      </c>
      <c r="D24" s="671"/>
      <c r="E24" s="664"/>
      <c r="F24" s="675"/>
      <c r="G24" s="666"/>
      <c r="I24" s="687"/>
      <c r="J24" s="687"/>
    </row>
    <row r="25" spans="1:13" ht="15.95" customHeight="1">
      <c r="A25" s="760"/>
      <c r="B25" s="763"/>
      <c r="C25" s="662" t="s">
        <v>1</v>
      </c>
      <c r="D25" s="671"/>
      <c r="E25" s="664"/>
      <c r="F25" s="764" t="s">
        <v>37</v>
      </c>
      <c r="G25" s="765"/>
      <c r="I25" s="687"/>
      <c r="J25" s="687"/>
    </row>
    <row r="26" spans="1:13" ht="15.95" customHeight="1">
      <c r="A26" s="772" t="s">
        <v>38</v>
      </c>
      <c r="B26" s="773"/>
      <c r="C26" s="774"/>
      <c r="D26" s="671"/>
      <c r="E26" s="664"/>
      <c r="F26" s="780" t="s">
        <v>39</v>
      </c>
      <c r="G26" s="781"/>
      <c r="I26" s="687"/>
      <c r="J26" s="687"/>
    </row>
    <row r="27" spans="1:13" ht="15.95" customHeight="1">
      <c r="A27" s="772" t="s">
        <v>40</v>
      </c>
      <c r="B27" s="773"/>
      <c r="C27" s="774"/>
      <c r="D27" s="671"/>
      <c r="E27" s="664"/>
      <c r="F27" s="673" t="s">
        <v>41</v>
      </c>
      <c r="G27" s="674">
        <v>0.04</v>
      </c>
      <c r="I27" s="687"/>
      <c r="J27" s="687"/>
    </row>
    <row r="28" spans="1:13" ht="15.95" customHeight="1">
      <c r="A28" s="772" t="s">
        <v>99</v>
      </c>
      <c r="B28" s="773"/>
      <c r="C28" s="774"/>
      <c r="D28" s="671"/>
      <c r="E28" s="664"/>
      <c r="F28" s="675"/>
      <c r="G28" s="666"/>
      <c r="I28" s="687"/>
      <c r="J28" s="687"/>
    </row>
    <row r="29" spans="1:13" ht="15.95" customHeight="1">
      <c r="A29" s="772" t="s">
        <v>583</v>
      </c>
      <c r="B29" s="773"/>
      <c r="C29" s="774"/>
      <c r="D29" s="671"/>
      <c r="E29" s="664"/>
      <c r="F29" s="680" t="s">
        <v>42</v>
      </c>
      <c r="G29" s="688">
        <f>J13</f>
        <v>0</v>
      </c>
      <c r="I29" s="687"/>
      <c r="J29" s="687"/>
    </row>
    <row r="30" spans="1:13" ht="15.95" customHeight="1">
      <c r="A30" s="772" t="s">
        <v>526</v>
      </c>
      <c r="B30" s="773"/>
      <c r="C30" s="774"/>
      <c r="D30" s="669"/>
      <c r="E30" s="664"/>
      <c r="F30" s="680"/>
      <c r="G30" s="688"/>
      <c r="I30" s="687"/>
      <c r="J30" s="687"/>
    </row>
    <row r="31" spans="1:13" ht="15.95" customHeight="1">
      <c r="A31" s="782" t="s">
        <v>591</v>
      </c>
      <c r="B31" s="783"/>
      <c r="C31" s="784"/>
      <c r="D31" s="669"/>
      <c r="E31" s="664"/>
      <c r="F31" s="680"/>
      <c r="G31" s="688"/>
      <c r="I31" s="687"/>
      <c r="J31" s="687"/>
    </row>
    <row r="32" spans="1:13" ht="15.95" customHeight="1">
      <c r="A32" s="772" t="s">
        <v>524</v>
      </c>
      <c r="B32" s="773"/>
      <c r="C32" s="774"/>
      <c r="D32" s="671"/>
      <c r="E32" s="664"/>
      <c r="F32" s="675"/>
      <c r="G32" s="666"/>
      <c r="I32" s="689"/>
      <c r="J32" s="689"/>
      <c r="K32" s="690"/>
    </row>
    <row r="33" spans="1:11" ht="15.95" customHeight="1">
      <c r="A33" s="772" t="s">
        <v>100</v>
      </c>
      <c r="B33" s="773"/>
      <c r="C33" s="774"/>
      <c r="D33" s="671"/>
      <c r="E33" s="664"/>
      <c r="F33" s="675" t="s">
        <v>525</v>
      </c>
      <c r="G33" s="691">
        <v>0.1</v>
      </c>
      <c r="I33" s="692"/>
      <c r="J33" s="689"/>
      <c r="K33" s="690"/>
    </row>
    <row r="34" spans="1:11" s="654" customFormat="1" ht="15.95" customHeight="1">
      <c r="A34" s="777" t="s">
        <v>121</v>
      </c>
      <c r="B34" s="778"/>
      <c r="C34" s="779"/>
      <c r="D34" s="693"/>
      <c r="E34" s="694"/>
      <c r="F34" s="695"/>
      <c r="G34" s="696"/>
      <c r="I34" s="697"/>
      <c r="J34" s="697"/>
      <c r="K34" s="698"/>
    </row>
    <row r="35" spans="1:11" s="654" customFormat="1" ht="15.95" customHeight="1">
      <c r="A35" s="769" t="s">
        <v>531</v>
      </c>
      <c r="B35" s="770"/>
      <c r="C35" s="771"/>
      <c r="D35" s="699"/>
      <c r="E35" s="700"/>
      <c r="F35" s="749" t="s">
        <v>569</v>
      </c>
      <c r="G35" s="750"/>
      <c r="I35" s="701"/>
      <c r="J35" s="702"/>
      <c r="K35" s="703"/>
    </row>
    <row r="36" spans="1:11" s="654" customFormat="1" ht="15.95" customHeight="1" thickBot="1">
      <c r="A36" s="766" t="s">
        <v>122</v>
      </c>
      <c r="B36" s="767"/>
      <c r="C36" s="768"/>
      <c r="D36" s="704"/>
      <c r="E36" s="705"/>
      <c r="F36" s="751" t="s">
        <v>101</v>
      </c>
      <c r="G36" s="752"/>
      <c r="I36" s="703"/>
      <c r="J36" s="706"/>
      <c r="K36" s="703"/>
    </row>
    <row r="37" spans="1:11">
      <c r="E37" s="708"/>
    </row>
    <row r="38" spans="1:11">
      <c r="E38" s="708"/>
    </row>
    <row r="39" spans="1:11">
      <c r="E39" s="708"/>
    </row>
    <row r="40" spans="1:11">
      <c r="E40" s="708"/>
    </row>
    <row r="41" spans="1:11">
      <c r="E41" s="708"/>
    </row>
    <row r="42" spans="1:11">
      <c r="E42" s="708"/>
    </row>
    <row r="43" spans="1:11">
      <c r="E43" s="708"/>
    </row>
    <row r="44" spans="1:11">
      <c r="E44" s="708"/>
    </row>
  </sheetData>
  <mergeCells count="25">
    <mergeCell ref="L19:M19"/>
    <mergeCell ref="L20:M20"/>
    <mergeCell ref="A33:C33"/>
    <mergeCell ref="A34:C34"/>
    <mergeCell ref="A29:C29"/>
    <mergeCell ref="A32:C32"/>
    <mergeCell ref="A26:C26"/>
    <mergeCell ref="F26:G26"/>
    <mergeCell ref="A27:C27"/>
    <mergeCell ref="A28:C28"/>
    <mergeCell ref="A31:C31"/>
    <mergeCell ref="J17:K17"/>
    <mergeCell ref="F35:G35"/>
    <mergeCell ref="F36:G36"/>
    <mergeCell ref="A1:G1"/>
    <mergeCell ref="A3:B3"/>
    <mergeCell ref="F3:G3"/>
    <mergeCell ref="A4:A25"/>
    <mergeCell ref="B4:B6"/>
    <mergeCell ref="B7:B9"/>
    <mergeCell ref="B10:B25"/>
    <mergeCell ref="F25:G25"/>
    <mergeCell ref="A36:C36"/>
    <mergeCell ref="A35:C35"/>
    <mergeCell ref="A30:C30"/>
  </mergeCells>
  <phoneticPr fontId="4" type="noConversion"/>
  <printOptions horizontalCentered="1" verticalCentered="1"/>
  <pageMargins left="0.98425196850393704" right="0.78740157480314965" top="0.78740157480314965" bottom="0.27559055118110237" header="0.31496062992125984" footer="0.31496062992125984"/>
  <pageSetup paperSize="9" scale="82" orientation="landscape" horizont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M13"/>
  <sheetViews>
    <sheetView showZeros="0" view="pageBreakPreview" zoomScale="110" zoomScaleNormal="110" zoomScaleSheetLayoutView="110" workbookViewId="0">
      <selection activeCell="E13" sqref="E13"/>
    </sheetView>
  </sheetViews>
  <sheetFormatPr defaultRowHeight="22.5" customHeight="1"/>
  <cols>
    <col min="1" max="1" width="20.7109375" style="82" customWidth="1"/>
    <col min="2" max="2" width="18.5703125" style="82" customWidth="1"/>
    <col min="3" max="3" width="4.7109375" style="153" customWidth="1"/>
    <col min="4" max="4" width="7.7109375" style="153" customWidth="1"/>
    <col min="5" max="12" width="10.7109375" style="82" customWidth="1"/>
    <col min="13" max="13" width="8" style="153" customWidth="1"/>
    <col min="14" max="16384" width="9.140625" style="82"/>
  </cols>
  <sheetData>
    <row r="1" spans="1:13" s="153" customFormat="1" ht="22.5" customHeight="1">
      <c r="A1" s="785" t="s">
        <v>2</v>
      </c>
      <c r="B1" s="785"/>
      <c r="C1" s="785" t="s">
        <v>3</v>
      </c>
      <c r="D1" s="785" t="s">
        <v>4</v>
      </c>
      <c r="E1" s="785" t="s">
        <v>5</v>
      </c>
      <c r="F1" s="785"/>
      <c r="G1" s="785" t="s">
        <v>6</v>
      </c>
      <c r="H1" s="785"/>
      <c r="I1" s="785" t="s">
        <v>7</v>
      </c>
      <c r="J1" s="785"/>
      <c r="K1" s="785" t="s">
        <v>8</v>
      </c>
      <c r="L1" s="785"/>
      <c r="M1" s="785" t="s">
        <v>9</v>
      </c>
    </row>
    <row r="2" spans="1:13" s="153" customFormat="1" ht="22.5" customHeight="1">
      <c r="A2" s="785"/>
      <c r="B2" s="785"/>
      <c r="C2" s="785"/>
      <c r="D2" s="785"/>
      <c r="E2" s="151" t="s">
        <v>10</v>
      </c>
      <c r="F2" s="151" t="s">
        <v>11</v>
      </c>
      <c r="G2" s="151" t="s">
        <v>10</v>
      </c>
      <c r="H2" s="151" t="s">
        <v>11</v>
      </c>
      <c r="I2" s="151" t="s">
        <v>10</v>
      </c>
      <c r="J2" s="151" t="s">
        <v>11</v>
      </c>
      <c r="K2" s="151" t="s">
        <v>10</v>
      </c>
      <c r="L2" s="151" t="s">
        <v>11</v>
      </c>
      <c r="M2" s="785"/>
    </row>
    <row r="3" spans="1:13" s="28" customFormat="1" ht="22.5" customHeight="1">
      <c r="A3" s="96" t="str">
        <f>내역서!A3:B3</f>
        <v xml:space="preserve"> 1. 수배전반 철거 및 전력간선 설비 공사</v>
      </c>
      <c r="B3" s="96"/>
      <c r="C3" s="32" t="s">
        <v>12</v>
      </c>
      <c r="D3" s="32">
        <v>1</v>
      </c>
      <c r="E3" s="95">
        <f ca="1">내역서!E40:F40</f>
        <v>0</v>
      </c>
      <c r="F3" s="95">
        <f ca="1">TRUNC(D3*E3,1)</f>
        <v>0</v>
      </c>
      <c r="G3" s="95">
        <f>내역서!G40:H40</f>
        <v>0</v>
      </c>
      <c r="H3" s="95">
        <f>TRUNC(D3*G3,1)</f>
        <v>0</v>
      </c>
      <c r="I3" s="95">
        <f ca="1">내역서!I40:J40</f>
        <v>0</v>
      </c>
      <c r="J3" s="95">
        <f ca="1">INT(D3*I3)</f>
        <v>0</v>
      </c>
      <c r="K3" s="95">
        <f t="shared" ref="K3:L6" ca="1" si="0">TRUNC(E3+G3+I3,0)</f>
        <v>0</v>
      </c>
      <c r="L3" s="95">
        <f t="shared" ca="1" si="0"/>
        <v>0</v>
      </c>
      <c r="M3" s="32"/>
    </row>
    <row r="4" spans="1:13" s="28" customFormat="1" ht="22.5" customHeight="1">
      <c r="A4" s="336" t="str">
        <f>내역서!A41</f>
        <v>2.특고압 및 저압 전력간선 설비 공사</v>
      </c>
      <c r="B4" s="96"/>
      <c r="C4" s="32" t="s">
        <v>12</v>
      </c>
      <c r="D4" s="32">
        <v>1</v>
      </c>
      <c r="E4" s="95">
        <f>내역서!E78</f>
        <v>0</v>
      </c>
      <c r="F4" s="95">
        <f>TRUNC(D4*E4,1)</f>
        <v>0</v>
      </c>
      <c r="G4" s="95">
        <f>내역서!G78</f>
        <v>0</v>
      </c>
      <c r="H4" s="95">
        <f>TRUNC(D4*G4,1)</f>
        <v>0</v>
      </c>
      <c r="I4" s="95">
        <f>내역서!I78</f>
        <v>0</v>
      </c>
      <c r="J4" s="95">
        <f>INT(D4*I4)</f>
        <v>0</v>
      </c>
      <c r="K4" s="95">
        <f t="shared" si="0"/>
        <v>0</v>
      </c>
      <c r="L4" s="95">
        <f t="shared" si="0"/>
        <v>0</v>
      </c>
      <c r="M4" s="32"/>
    </row>
    <row r="5" spans="1:13" s="28" customFormat="1" ht="22.5" customHeight="1">
      <c r="A5" s="336" t="str">
        <f>내역서!A79</f>
        <v>3.CABLE TRAY &amp; DUCT 설비 공사</v>
      </c>
      <c r="B5" s="96"/>
      <c r="C5" s="32" t="s">
        <v>12</v>
      </c>
      <c r="D5" s="32">
        <v>1</v>
      </c>
      <c r="E5" s="95">
        <f>내역서!E97</f>
        <v>0</v>
      </c>
      <c r="F5" s="95">
        <f>TRUNC(D5*E5,1)</f>
        <v>0</v>
      </c>
      <c r="G5" s="95">
        <f>내역서!G97</f>
        <v>0</v>
      </c>
      <c r="H5" s="95">
        <f>TRUNC(D5*G5,1)</f>
        <v>0</v>
      </c>
      <c r="I5" s="95">
        <f>내역서!I97</f>
        <v>0</v>
      </c>
      <c r="J5" s="95">
        <f>INT(D5*I5)</f>
        <v>0</v>
      </c>
      <c r="K5" s="95">
        <f t="shared" si="0"/>
        <v>0</v>
      </c>
      <c r="L5" s="95">
        <f t="shared" si="0"/>
        <v>0</v>
      </c>
      <c r="M5" s="32"/>
    </row>
    <row r="6" spans="1:13" s="28" customFormat="1" ht="22.5" customHeight="1">
      <c r="A6" s="336" t="str">
        <f>내역서!A98</f>
        <v>4.임시전력 설비 공사</v>
      </c>
      <c r="B6" s="96"/>
      <c r="C6" s="32" t="s">
        <v>12</v>
      </c>
      <c r="D6" s="32">
        <v>1</v>
      </c>
      <c r="E6" s="95">
        <f>내역서!E135</f>
        <v>0</v>
      </c>
      <c r="F6" s="95">
        <f>TRUNC(D6*E6,1)</f>
        <v>0</v>
      </c>
      <c r="G6" s="95">
        <f>내역서!G135</f>
        <v>0</v>
      </c>
      <c r="H6" s="95">
        <f>TRUNC(D6*G6,1)</f>
        <v>0</v>
      </c>
      <c r="I6" s="95">
        <f>내역서!I135</f>
        <v>0</v>
      </c>
      <c r="J6" s="95">
        <f>INT(D6*I6)</f>
        <v>0</v>
      </c>
      <c r="K6" s="95">
        <f t="shared" si="0"/>
        <v>0</v>
      </c>
      <c r="L6" s="95">
        <f t="shared" si="0"/>
        <v>0</v>
      </c>
      <c r="M6" s="32"/>
    </row>
    <row r="7" spans="1:13" s="28" customFormat="1" ht="22.5" customHeight="1">
      <c r="A7" s="336" t="str">
        <f>내역서!A136</f>
        <v>5. UPS설비공사</v>
      </c>
      <c r="B7" s="96"/>
      <c r="C7" s="32" t="s">
        <v>12</v>
      </c>
      <c r="D7" s="32">
        <v>1</v>
      </c>
      <c r="E7" s="95">
        <f>내역서!E154</f>
        <v>0</v>
      </c>
      <c r="F7" s="95">
        <f>TRUNC(D7*E7,1)</f>
        <v>0</v>
      </c>
      <c r="G7" s="95">
        <f>내역서!G154</f>
        <v>0</v>
      </c>
      <c r="H7" s="95">
        <f>TRUNC(D7*G7,1)</f>
        <v>0</v>
      </c>
      <c r="I7" s="95">
        <f>내역서!I154</f>
        <v>0</v>
      </c>
      <c r="J7" s="95">
        <f>INT(D7*I7)</f>
        <v>0</v>
      </c>
      <c r="K7" s="95">
        <f t="shared" ref="K7" si="1">TRUNC(E7+G7+I7,0)</f>
        <v>0</v>
      </c>
      <c r="L7" s="95">
        <f t="shared" ref="L7" si="2">TRUNC(F7+H7+J7,0)</f>
        <v>0</v>
      </c>
      <c r="M7" s="32"/>
    </row>
    <row r="8" spans="1:13" s="28" customFormat="1" ht="22.5" customHeight="1">
      <c r="A8" s="788"/>
      <c r="B8" s="788"/>
      <c r="C8" s="32"/>
      <c r="D8" s="32"/>
      <c r="E8" s="155"/>
      <c r="F8" s="95"/>
      <c r="G8" s="96"/>
      <c r="H8" s="96"/>
      <c r="I8" s="96"/>
      <c r="J8" s="96"/>
      <c r="K8" s="95"/>
      <c r="L8" s="95"/>
      <c r="M8" s="152"/>
    </row>
    <row r="9" spans="1:13" ht="22.5" customHeight="1">
      <c r="A9" s="789"/>
      <c r="B9" s="789"/>
      <c r="C9" s="153" t="s">
        <v>89</v>
      </c>
      <c r="E9" s="97"/>
      <c r="F9" s="97"/>
      <c r="G9" s="97"/>
      <c r="H9" s="97"/>
      <c r="I9" s="97"/>
      <c r="J9" s="97"/>
      <c r="K9" s="97"/>
      <c r="L9" s="97"/>
    </row>
    <row r="10" spans="1:13" ht="22.5" customHeight="1">
      <c r="A10" s="789" t="s">
        <v>13</v>
      </c>
      <c r="B10" s="789"/>
      <c r="E10" s="786">
        <f ca="1">TRUNC(SUM(F3:$F$7),1)</f>
        <v>0</v>
      </c>
      <c r="F10" s="786"/>
      <c r="G10" s="786">
        <f>TRUNC(SUM($H3:H$7),1)</f>
        <v>0</v>
      </c>
      <c r="H10" s="786"/>
      <c r="I10" s="786">
        <f ca="1">TRUNC(SUM($J3:J$9),1)</f>
        <v>0</v>
      </c>
      <c r="J10" s="786"/>
      <c r="K10" s="786">
        <f ca="1">TRUNC(E10+G10+I10,0)</f>
        <v>0</v>
      </c>
      <c r="L10" s="786"/>
    </row>
    <row r="11" spans="1:13" s="28" customFormat="1" ht="22.5" customHeight="1">
      <c r="A11" s="787" t="str">
        <f>고재처리비!A3</f>
        <v>고재처리비</v>
      </c>
      <c r="B11" s="787"/>
      <c r="C11" s="32" t="s">
        <v>12</v>
      </c>
      <c r="D11" s="32">
        <v>1</v>
      </c>
      <c r="E11" s="155">
        <f>고재처리비!H21</f>
        <v>0</v>
      </c>
      <c r="F11" s="95">
        <f>TRUNC(D11*E11,1)</f>
        <v>0</v>
      </c>
      <c r="G11" s="96"/>
      <c r="H11" s="96"/>
      <c r="I11" s="96"/>
      <c r="J11" s="96"/>
      <c r="K11" s="95">
        <f>TRUNC(E11+G11+I11,0)</f>
        <v>0</v>
      </c>
      <c r="L11" s="95">
        <f>TRUNC(F11+H11+J11,0)</f>
        <v>0</v>
      </c>
      <c r="M11" s="152"/>
    </row>
    <row r="12" spans="1:13" s="28" customFormat="1" ht="22.5" customHeight="1">
      <c r="A12" s="787" t="s">
        <v>592</v>
      </c>
      <c r="B12" s="787"/>
      <c r="C12" s="32" t="s">
        <v>12</v>
      </c>
      <c r="D12" s="32">
        <v>1</v>
      </c>
      <c r="E12" s="357">
        <f>폐기물처리비!K21</f>
        <v>0</v>
      </c>
      <c r="F12" s="95">
        <f>TRUNC(D12*E12,1)</f>
        <v>0</v>
      </c>
      <c r="G12" s="96"/>
      <c r="H12" s="96"/>
      <c r="I12" s="96"/>
      <c r="J12" s="96"/>
      <c r="K12" s="95">
        <f>TRUNC(E12+G12+I12,0)</f>
        <v>0</v>
      </c>
      <c r="L12" s="95">
        <f>TRUNC(F12+H12+J12,0)</f>
        <v>0</v>
      </c>
      <c r="M12" s="152"/>
    </row>
    <row r="13" spans="1:13" ht="22.5" customHeight="1">
      <c r="A13" s="82" t="s">
        <v>171</v>
      </c>
      <c r="C13" s="153" t="s">
        <v>172</v>
      </c>
      <c r="D13" s="153">
        <v>1</v>
      </c>
      <c r="E13" s="95">
        <f>관급자재내역서!K35</f>
        <v>0</v>
      </c>
      <c r="F13" s="95">
        <f>TRUNC(D13*E13,1)</f>
        <v>0</v>
      </c>
      <c r="G13" s="95">
        <f>내역서!G46:H46</f>
        <v>0</v>
      </c>
      <c r="H13" s="95">
        <f>TRUNC(D13*G13,1)</f>
        <v>0</v>
      </c>
      <c r="I13" s="95">
        <f>내역서!I46:J46</f>
        <v>0</v>
      </c>
      <c r="J13" s="95">
        <f>INT(D13*I13)</f>
        <v>0</v>
      </c>
      <c r="K13" s="95">
        <f>TRUNC(E13+G13+I13,0)</f>
        <v>0</v>
      </c>
      <c r="L13" s="95">
        <f>TRUNC(F13+H13+J13,0)</f>
        <v>0</v>
      </c>
    </row>
  </sheetData>
  <mergeCells count="17">
    <mergeCell ref="E10:F10"/>
    <mergeCell ref="G10:H10"/>
    <mergeCell ref="A12:B12"/>
    <mergeCell ref="I1:J1"/>
    <mergeCell ref="K1:L1"/>
    <mergeCell ref="A11:B11"/>
    <mergeCell ref="A8:B8"/>
    <mergeCell ref="A9:B9"/>
    <mergeCell ref="I10:J10"/>
    <mergeCell ref="K10:L10"/>
    <mergeCell ref="A10:B10"/>
    <mergeCell ref="M1:M2"/>
    <mergeCell ref="A1:B2"/>
    <mergeCell ref="C1:C2"/>
    <mergeCell ref="D1:D2"/>
    <mergeCell ref="E1:F1"/>
    <mergeCell ref="G1:H1"/>
  </mergeCells>
  <phoneticPr fontId="4" type="noConversion"/>
  <printOptions gridLines="1"/>
  <pageMargins left="0.98425196850393704" right="0.47244094488188981" top="1.1417322834645669" bottom="0.39370078740157483" header="0.70866141732283472" footer="0.39370078740157483"/>
  <pageSetup paperSize="9" orientation="landscape" r:id="rId1"/>
  <headerFooter alignWithMargins="0">
    <oddHeader>&amp;C&amp;"굴림체,굵게"&amp;14&amp;A</oddHeader>
  </headerFooter>
  <ignoredErrors>
    <ignoredError sqref="I10 K1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</sheetPr>
  <dimension ref="A1:N154"/>
  <sheetViews>
    <sheetView view="pageBreakPreview" zoomScaleNormal="100" zoomScaleSheetLayoutView="100" workbookViewId="0">
      <pane xSplit="4" ySplit="2" topLeftCell="E139" activePane="bottomRight" state="frozen"/>
      <selection activeCell="E41" sqref="E41"/>
      <selection pane="topRight" activeCell="E41" sqref="E41"/>
      <selection pane="bottomLeft" activeCell="E41" sqref="E41"/>
      <selection pane="bottomRight" activeCell="F151" sqref="F151"/>
    </sheetView>
  </sheetViews>
  <sheetFormatPr defaultRowHeight="22.5" customHeight="1"/>
  <cols>
    <col min="1" max="1" width="27.85546875" style="90" customWidth="1"/>
    <col min="2" max="2" width="21" style="90" customWidth="1"/>
    <col min="3" max="3" width="4.7109375" style="89" customWidth="1"/>
    <col min="4" max="4" width="7.7109375" style="89" customWidth="1"/>
    <col min="5" max="7" width="10.7109375" style="89" customWidth="1"/>
    <col min="8" max="8" width="12" style="89" customWidth="1"/>
    <col min="9" max="11" width="10.7109375" style="89" customWidth="1"/>
    <col min="12" max="12" width="11.42578125" style="89" customWidth="1"/>
    <col min="13" max="13" width="8.5703125" style="89" customWidth="1"/>
    <col min="14" max="14" width="10.5703125" style="92" bestFit="1" customWidth="1"/>
    <col min="15" max="16384" width="9.140625" style="92"/>
  </cols>
  <sheetData>
    <row r="1" spans="1:14" s="84" customFormat="1" ht="22.5" customHeight="1">
      <c r="A1" s="792" t="s">
        <v>2</v>
      </c>
      <c r="B1" s="792" t="s">
        <v>14</v>
      </c>
      <c r="C1" s="791" t="s">
        <v>3</v>
      </c>
      <c r="D1" s="791" t="s">
        <v>4</v>
      </c>
      <c r="E1" s="791" t="s">
        <v>5</v>
      </c>
      <c r="F1" s="791"/>
      <c r="G1" s="791" t="s">
        <v>6</v>
      </c>
      <c r="H1" s="791"/>
      <c r="I1" s="791" t="s">
        <v>7</v>
      </c>
      <c r="J1" s="791"/>
      <c r="K1" s="791" t="s">
        <v>8</v>
      </c>
      <c r="L1" s="791"/>
      <c r="M1" s="791" t="s">
        <v>9</v>
      </c>
    </row>
    <row r="2" spans="1:14" s="84" customFormat="1" ht="22.5" customHeight="1">
      <c r="A2" s="792"/>
      <c r="B2" s="792"/>
      <c r="C2" s="791"/>
      <c r="D2" s="791"/>
      <c r="E2" s="85" t="s">
        <v>10</v>
      </c>
      <c r="F2" s="85" t="s">
        <v>11</v>
      </c>
      <c r="G2" s="85" t="s">
        <v>10</v>
      </c>
      <c r="H2" s="85" t="s">
        <v>11</v>
      </c>
      <c r="I2" s="85" t="s">
        <v>10</v>
      </c>
      <c r="J2" s="85" t="s">
        <v>11</v>
      </c>
      <c r="K2" s="85" t="s">
        <v>10</v>
      </c>
      <c r="L2" s="85" t="s">
        <v>11</v>
      </c>
      <c r="M2" s="791"/>
    </row>
    <row r="3" spans="1:14" s="84" customFormat="1" ht="22.5" customHeight="1">
      <c r="A3" s="794" t="str">
        <f>전기단가비교표!A3</f>
        <v xml:space="preserve"> 1. 수배전반 철거 및 전력간선 설비 공사</v>
      </c>
      <c r="B3" s="79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4" s="84" customFormat="1" ht="22.5" customHeight="1">
      <c r="A4" s="154" t="str">
        <f>전기단가비교표!A4</f>
        <v>수배전반철거</v>
      </c>
      <c r="B4" s="154" t="str">
        <f>전기단가비교표!B4</f>
        <v>1200x2500xH:2550</v>
      </c>
      <c r="C4" s="154" t="str">
        <f>전기단가비교표!C4</f>
        <v>면</v>
      </c>
      <c r="D4" s="86">
        <f>'1. 수배전반 철거 및 전력간선 철거 산출서'!I5</f>
        <v>5</v>
      </c>
      <c r="E4" s="87">
        <f>전기단가비교표!M4</f>
        <v>0</v>
      </c>
      <c r="F4" s="225"/>
      <c r="G4" s="88"/>
      <c r="H4" s="87"/>
      <c r="I4" s="88"/>
      <c r="J4" s="87"/>
      <c r="K4" s="91">
        <f>E4+G4+I4</f>
        <v>0</v>
      </c>
      <c r="L4" s="91">
        <f>F4+H4+J4</f>
        <v>0</v>
      </c>
      <c r="M4" s="350" t="s">
        <v>88</v>
      </c>
    </row>
    <row r="5" spans="1:14" s="84" customFormat="1" ht="22.5" customHeight="1">
      <c r="A5" s="154" t="str">
        <f>전기단가비교표!A5</f>
        <v>수배전반철거</v>
      </c>
      <c r="B5" s="154" t="str">
        <f>전기단가비교표!B5</f>
        <v>1300x2500xH:2550</v>
      </c>
      <c r="C5" s="154" t="str">
        <f>전기단가비교표!C5</f>
        <v>면</v>
      </c>
      <c r="D5" s="86">
        <f>'1. 수배전반 철거 및 전력간선 철거 산출서'!I6</f>
        <v>1</v>
      </c>
      <c r="E5" s="87">
        <f>전기단가비교표!M5</f>
        <v>0</v>
      </c>
      <c r="F5" s="351"/>
      <c r="G5" s="88"/>
      <c r="H5" s="87"/>
      <c r="I5" s="88"/>
      <c r="J5" s="87"/>
      <c r="K5" s="91">
        <f t="shared" ref="K5:L10" si="0">E5+G5+I5</f>
        <v>0</v>
      </c>
      <c r="L5" s="91">
        <f t="shared" si="0"/>
        <v>0</v>
      </c>
      <c r="M5" s="85" t="s">
        <v>88</v>
      </c>
    </row>
    <row r="6" spans="1:14" s="84" customFormat="1" ht="22.5" customHeight="1">
      <c r="A6" s="154" t="str">
        <f>전기단가비교표!A6</f>
        <v>수배전반철거</v>
      </c>
      <c r="B6" s="154" t="str">
        <f>전기단가비교표!B6</f>
        <v>800x1600xH:2350</v>
      </c>
      <c r="C6" s="154" t="str">
        <f>전기단가비교표!C6</f>
        <v>면</v>
      </c>
      <c r="D6" s="86">
        <f>'1. 수배전반 철거 및 전력간선 철거 산출서'!I7</f>
        <v>9</v>
      </c>
      <c r="E6" s="87">
        <f>전기단가비교표!M6</f>
        <v>0</v>
      </c>
      <c r="F6" s="351"/>
      <c r="G6" s="88"/>
      <c r="H6" s="87"/>
      <c r="I6" s="88"/>
      <c r="J6" s="87"/>
      <c r="K6" s="91">
        <f t="shared" si="0"/>
        <v>0</v>
      </c>
      <c r="L6" s="91">
        <f t="shared" si="0"/>
        <v>0</v>
      </c>
      <c r="M6" s="85" t="s">
        <v>88</v>
      </c>
    </row>
    <row r="7" spans="1:14" s="84" customFormat="1" ht="22.5" customHeight="1">
      <c r="A7" s="154" t="str">
        <f>전기단가비교표!A7</f>
        <v>수배전반철거</v>
      </c>
      <c r="B7" s="154" t="str">
        <f>전기단가비교표!B7</f>
        <v>900x1600xH:2350</v>
      </c>
      <c r="C7" s="154" t="str">
        <f>전기단가비교표!C7</f>
        <v>면</v>
      </c>
      <c r="D7" s="86">
        <f>'1. 수배전반 철거 및 전력간선 철거 산출서'!I8</f>
        <v>2</v>
      </c>
      <c r="E7" s="87">
        <f>전기단가비교표!M7</f>
        <v>0</v>
      </c>
      <c r="F7" s="351"/>
      <c r="G7" s="88"/>
      <c r="H7" s="87"/>
      <c r="I7" s="88"/>
      <c r="J7" s="87"/>
      <c r="K7" s="91">
        <f t="shared" si="0"/>
        <v>0</v>
      </c>
      <c r="L7" s="91">
        <f t="shared" si="0"/>
        <v>0</v>
      </c>
      <c r="M7" s="85" t="s">
        <v>88</v>
      </c>
    </row>
    <row r="8" spans="1:14" s="84" customFormat="1" ht="22.5" customHeight="1">
      <c r="A8" s="154" t="str">
        <f>전기단가비교표!A8</f>
        <v>수배전반철거</v>
      </c>
      <c r="B8" s="154" t="str">
        <f>전기단가비교표!B8</f>
        <v>1800x1600xH:2350</v>
      </c>
      <c r="C8" s="154" t="str">
        <f>전기단가비교표!C8</f>
        <v>면</v>
      </c>
      <c r="D8" s="86">
        <f>'1. 수배전반 철거 및 전력간선 철거 산출서'!I9</f>
        <v>1</v>
      </c>
      <c r="E8" s="87">
        <f>전기단가비교표!M8</f>
        <v>0</v>
      </c>
      <c r="F8" s="351"/>
      <c r="G8" s="88"/>
      <c r="H8" s="87"/>
      <c r="I8" s="88"/>
      <c r="J8" s="87"/>
      <c r="K8" s="91">
        <f t="shared" si="0"/>
        <v>0</v>
      </c>
      <c r="L8" s="91">
        <f t="shared" si="0"/>
        <v>0</v>
      </c>
      <c r="M8" s="85" t="s">
        <v>88</v>
      </c>
    </row>
    <row r="9" spans="1:14" s="84" customFormat="1" ht="22.5" customHeight="1">
      <c r="A9" s="154" t="str">
        <f>전기단가비교표!A9</f>
        <v>수배전반철거</v>
      </c>
      <c r="B9" s="154" t="str">
        <f>전기단가비교표!B9</f>
        <v>2500x1600xH:2350</v>
      </c>
      <c r="C9" s="154" t="str">
        <f>전기단가비교표!C9</f>
        <v>면</v>
      </c>
      <c r="D9" s="86">
        <f>'1. 수배전반 철거 및 전력간선 철거 산출서'!I10</f>
        <v>2</v>
      </c>
      <c r="E9" s="87">
        <f>전기단가비교표!M9</f>
        <v>0</v>
      </c>
      <c r="F9" s="351"/>
      <c r="G9" s="88"/>
      <c r="H9" s="87"/>
      <c r="I9" s="88"/>
      <c r="J9" s="87"/>
      <c r="K9" s="91">
        <f t="shared" si="0"/>
        <v>0</v>
      </c>
      <c r="L9" s="91">
        <f t="shared" si="0"/>
        <v>0</v>
      </c>
      <c r="M9" s="85" t="s">
        <v>88</v>
      </c>
    </row>
    <row r="10" spans="1:14" s="84" customFormat="1" ht="22.5" customHeight="1">
      <c r="A10" s="154" t="str">
        <f>전기단가비교표!A10</f>
        <v>변압기 철거</v>
      </c>
      <c r="B10" s="154" t="str">
        <f>전기단가비교표!B10</f>
        <v>3￠ 22.9KV 750KVA</v>
      </c>
      <c r="C10" s="154" t="str">
        <f>전기단가비교표!C10</f>
        <v>대</v>
      </c>
      <c r="D10" s="94">
        <f ca="1">OFFSET('1. 수배전반 철거 및 전력간선 철거 산출서'!$L$38,,ROW(A1)-1)</f>
        <v>2</v>
      </c>
      <c r="E10" s="87">
        <f>전기단가비교표!M10</f>
        <v>0</v>
      </c>
      <c r="F10" s="351"/>
      <c r="G10" s="88"/>
      <c r="H10" s="87"/>
      <c r="I10" s="88"/>
      <c r="J10" s="87"/>
      <c r="K10" s="91">
        <f t="shared" si="0"/>
        <v>0</v>
      </c>
      <c r="L10" s="91">
        <f t="shared" si="0"/>
        <v>0</v>
      </c>
      <c r="M10" s="85" t="s">
        <v>88</v>
      </c>
      <c r="N10" s="84">
        <f>SUM(D4:D9)</f>
        <v>20</v>
      </c>
    </row>
    <row r="11" spans="1:14" s="84" customFormat="1" ht="22.5" customHeight="1">
      <c r="A11" s="154" t="str">
        <f>전기단가비교표!A11</f>
        <v>MOF 철거</v>
      </c>
      <c r="B11" s="154" t="str">
        <f>전기단가비교표!B11</f>
        <v>13200/110V 40/5</v>
      </c>
      <c r="C11" s="154" t="str">
        <f>전기단가비교표!C11</f>
        <v>대</v>
      </c>
      <c r="D11" s="94">
        <f ca="1">OFFSET('1. 수배전반 철거 및 전력간선 철거 산출서'!$L$38,,ROW(A2)-1)</f>
        <v>1</v>
      </c>
      <c r="E11" s="87">
        <f>전기단가비교표!M11</f>
        <v>0</v>
      </c>
      <c r="F11" s="351"/>
      <c r="G11" s="88"/>
      <c r="H11" s="87"/>
      <c r="I11" s="88"/>
      <c r="J11" s="87"/>
      <c r="K11" s="91">
        <f>E11+G11+I11</f>
        <v>0</v>
      </c>
      <c r="L11" s="91">
        <f>F11+H11+J11</f>
        <v>0</v>
      </c>
      <c r="M11" s="98" t="s">
        <v>88</v>
      </c>
    </row>
    <row r="12" spans="1:14" s="84" customFormat="1" ht="22.5" customHeight="1">
      <c r="A12" s="154" t="str">
        <f>전기단가비교표!A12</f>
        <v>비상발전기 철거</v>
      </c>
      <c r="B12" s="154" t="str">
        <f>전기단가비교표!B12</f>
        <v>3￠ 600KW</v>
      </c>
      <c r="C12" s="154" t="str">
        <f>전기단가비교표!C12</f>
        <v>대</v>
      </c>
      <c r="D12" s="94">
        <f ca="1">OFFSET('1. 수배전반 철거 및 전력간선 철거 산출서'!$L$38,,ROW(A3)-1)</f>
        <v>1</v>
      </c>
      <c r="E12" s="87">
        <v>0</v>
      </c>
      <c r="F12" s="351">
        <f ca="1">INT(D12*E12)</f>
        <v>0</v>
      </c>
      <c r="G12" s="88"/>
      <c r="H12" s="87"/>
      <c r="I12" s="88">
        <f>전기단가비교표!M14</f>
        <v>0</v>
      </c>
      <c r="J12" s="87">
        <f ca="1">INT(D12*I12)</f>
        <v>0</v>
      </c>
      <c r="K12" s="91">
        <f>E12+G12+I12</f>
        <v>0</v>
      </c>
      <c r="L12" s="91">
        <f ca="1">F12+H12+J12</f>
        <v>0</v>
      </c>
      <c r="M12" s="737" t="s">
        <v>622</v>
      </c>
    </row>
    <row r="13" spans="1:14" s="84" customFormat="1" ht="22.5" customHeight="1">
      <c r="A13" s="154" t="str">
        <f>전기단가비교표!A13</f>
        <v>특고압 케이블 재사용</v>
      </c>
      <c r="B13" s="154" t="str">
        <f>전기단가비교표!B13</f>
        <v>22.9KV CN/CV-W 60㎟/1C</v>
      </c>
      <c r="C13" s="154" t="str">
        <f>전기단가비교표!C13</f>
        <v>m</v>
      </c>
      <c r="D13" s="94">
        <f ca="1">OFFSET('1. 수배전반 철거 및 전력간선 철거 산출서'!$L$38,,ROW(A4)-1)</f>
        <v>18</v>
      </c>
      <c r="E13" s="87">
        <f>전기단가비교표!M13</f>
        <v>0</v>
      </c>
      <c r="F13" s="351"/>
      <c r="G13" s="88"/>
      <c r="H13" s="87"/>
      <c r="I13" s="88"/>
      <c r="J13" s="87"/>
      <c r="K13" s="91">
        <f t="shared" ref="K13:K22" si="1">E13+G13+I13</f>
        <v>0</v>
      </c>
      <c r="L13" s="91">
        <f t="shared" ref="L13:L22" si="2">F13+H13+J13</f>
        <v>0</v>
      </c>
      <c r="M13" s="350" t="s">
        <v>88</v>
      </c>
    </row>
    <row r="14" spans="1:14" s="84" customFormat="1" ht="22.5" customHeight="1">
      <c r="A14" s="154" t="str">
        <f>전기단가비교표!A14</f>
        <v>저압케이블 철거</v>
      </c>
      <c r="B14" s="154" t="str">
        <f>전기단가비교표!B14</f>
        <v>600V CV 95㎟/1C</v>
      </c>
      <c r="C14" s="154" t="str">
        <f>전기단가비교표!C14</f>
        <v>m</v>
      </c>
      <c r="D14" s="94">
        <f ca="1">OFFSET('1. 수배전반 철거 및 전력간선 철거 산출서'!$L$38,,ROW(A5)-1)</f>
        <v>140</v>
      </c>
      <c r="E14" s="87">
        <f>전기단가비교표!M14</f>
        <v>0</v>
      </c>
      <c r="F14" s="351"/>
      <c r="G14" s="88"/>
      <c r="H14" s="87"/>
      <c r="I14" s="88"/>
      <c r="J14" s="87"/>
      <c r="K14" s="91">
        <f t="shared" si="1"/>
        <v>0</v>
      </c>
      <c r="L14" s="91">
        <f t="shared" si="2"/>
        <v>0</v>
      </c>
      <c r="M14" s="350" t="s">
        <v>88</v>
      </c>
    </row>
    <row r="15" spans="1:14" s="84" customFormat="1" ht="22.5" customHeight="1">
      <c r="A15" s="154" t="str">
        <f>전기단가비교표!A15</f>
        <v>저압케이블 철거</v>
      </c>
      <c r="B15" s="154" t="str">
        <f>전기단가비교표!B15</f>
        <v>600V CV 100㎟/1C</v>
      </c>
      <c r="C15" s="154" t="str">
        <f>전기단가비교표!C15</f>
        <v>m</v>
      </c>
      <c r="D15" s="94">
        <f ca="1">OFFSET('1. 수배전반 철거 및 전력간선 철거 산출서'!$L$38,,ROW(A6)-1)</f>
        <v>28</v>
      </c>
      <c r="E15" s="87">
        <f>전기단가비교표!M15</f>
        <v>0</v>
      </c>
      <c r="F15" s="351"/>
      <c r="G15" s="88"/>
      <c r="H15" s="87"/>
      <c r="I15" s="88"/>
      <c r="J15" s="87"/>
      <c r="K15" s="91">
        <f t="shared" si="1"/>
        <v>0</v>
      </c>
      <c r="L15" s="91">
        <f t="shared" si="2"/>
        <v>0</v>
      </c>
      <c r="M15" s="350" t="s">
        <v>88</v>
      </c>
    </row>
    <row r="16" spans="1:14" s="84" customFormat="1" ht="22.5" customHeight="1">
      <c r="A16" s="154" t="str">
        <f>전기단가비교표!A16</f>
        <v>저압케이블 철거</v>
      </c>
      <c r="B16" s="154" t="str">
        <f>전기단가비교표!B16</f>
        <v>600V CV 240㎟/1C</v>
      </c>
      <c r="C16" s="154" t="str">
        <f>전기단가비교표!C16</f>
        <v>m</v>
      </c>
      <c r="D16" s="94">
        <f ca="1">OFFSET('1. 수배전반 철거 및 전력간선 철거 산출서'!$L$38,,ROW(A7)-1)</f>
        <v>56</v>
      </c>
      <c r="E16" s="87">
        <f>전기단가비교표!M16</f>
        <v>0</v>
      </c>
      <c r="F16" s="351"/>
      <c r="G16" s="88"/>
      <c r="H16" s="87"/>
      <c r="I16" s="88"/>
      <c r="J16" s="87"/>
      <c r="K16" s="91">
        <f t="shared" si="1"/>
        <v>0</v>
      </c>
      <c r="L16" s="91">
        <f t="shared" si="2"/>
        <v>0</v>
      </c>
      <c r="M16" s="350" t="s">
        <v>88</v>
      </c>
    </row>
    <row r="17" spans="1:13" s="84" customFormat="1" ht="22.5" customHeight="1">
      <c r="A17" s="154" t="str">
        <f>전기단가비교표!A17</f>
        <v>저압케이블 철거</v>
      </c>
      <c r="B17" s="154" t="str">
        <f>전기단가비교표!B17</f>
        <v>600V CV 250㎟/1C</v>
      </c>
      <c r="C17" s="154" t="str">
        <f>전기단가비교표!C17</f>
        <v>m</v>
      </c>
      <c r="D17" s="94">
        <f ca="1">OFFSET('1. 수배전반 철거 및 전력간선 철거 산출서'!$L$38,,ROW(A8)-1)</f>
        <v>160</v>
      </c>
      <c r="E17" s="87">
        <f>전기단가비교표!M17</f>
        <v>0</v>
      </c>
      <c r="F17" s="351"/>
      <c r="G17" s="88"/>
      <c r="H17" s="87"/>
      <c r="I17" s="88"/>
      <c r="J17" s="87"/>
      <c r="K17" s="91">
        <f t="shared" si="1"/>
        <v>0</v>
      </c>
      <c r="L17" s="91">
        <f t="shared" si="2"/>
        <v>0</v>
      </c>
      <c r="M17" s="350" t="s">
        <v>88</v>
      </c>
    </row>
    <row r="18" spans="1:13" s="84" customFormat="1" ht="22.5" customHeight="1">
      <c r="A18" s="154" t="str">
        <f>전기단가비교표!A18</f>
        <v>저압케이블 철거</v>
      </c>
      <c r="B18" s="154" t="str">
        <f>전기단가비교표!B18</f>
        <v>FR-8 250㎟/1C</v>
      </c>
      <c r="C18" s="154" t="str">
        <f>전기단가비교표!C18</f>
        <v>m</v>
      </c>
      <c r="D18" s="94">
        <f ca="1">OFFSET('1. 수배전반 철거 및 전력간선 철거 산출서'!$L$38,,ROW(A9)-1)</f>
        <v>212</v>
      </c>
      <c r="E18" s="87">
        <f>전기단가비교표!M18</f>
        <v>0</v>
      </c>
      <c r="F18" s="351"/>
      <c r="G18" s="88"/>
      <c r="H18" s="87"/>
      <c r="I18" s="88"/>
      <c r="J18" s="87"/>
      <c r="K18" s="91">
        <f t="shared" si="1"/>
        <v>0</v>
      </c>
      <c r="L18" s="91">
        <f t="shared" si="2"/>
        <v>0</v>
      </c>
      <c r="M18" s="350" t="s">
        <v>88</v>
      </c>
    </row>
    <row r="19" spans="1:13" s="84" customFormat="1" ht="22.5" customHeight="1">
      <c r="A19" s="154" t="str">
        <f>전기단가비교표!A19</f>
        <v>저압케이블 철거</v>
      </c>
      <c r="B19" s="154" t="str">
        <f>전기단가비교표!B19</f>
        <v>FR-8 325㎟/1C</v>
      </c>
      <c r="C19" s="154" t="str">
        <f>전기단가비교표!C19</f>
        <v>m</v>
      </c>
      <c r="D19" s="94">
        <f ca="1">OFFSET('1. 수배전반 철거 및 전력간선 철거 산출서'!$L$38,,ROW(A10)-1)</f>
        <v>56</v>
      </c>
      <c r="E19" s="87">
        <f>전기단가비교표!M19</f>
        <v>0</v>
      </c>
      <c r="F19" s="351"/>
      <c r="G19" s="88"/>
      <c r="H19" s="87"/>
      <c r="I19" s="88"/>
      <c r="J19" s="87"/>
      <c r="K19" s="91">
        <f t="shared" si="1"/>
        <v>0</v>
      </c>
      <c r="L19" s="91">
        <f t="shared" si="2"/>
        <v>0</v>
      </c>
      <c r="M19" s="350" t="s">
        <v>88</v>
      </c>
    </row>
    <row r="20" spans="1:13" s="84" customFormat="1" ht="22.5" customHeight="1">
      <c r="A20" s="154" t="str">
        <f>전기단가비교표!A20</f>
        <v xml:space="preserve"> CABLE TRAY &amp;DUCT 철거</v>
      </c>
      <c r="B20" s="154" t="str">
        <f>전기단가비교표!B20</f>
        <v>W:300 x H:100</v>
      </c>
      <c r="C20" s="154" t="str">
        <f>전기단가비교표!C20</f>
        <v>m</v>
      </c>
      <c r="D20" s="94">
        <f ca="1">OFFSET('1. 수배전반 철거 및 전력간선 철거 산출서'!$L$38,,ROW(A11)-1)</f>
        <v>2</v>
      </c>
      <c r="E20" s="87">
        <f>전기단가비교표!M20</f>
        <v>0</v>
      </c>
      <c r="F20" s="351"/>
      <c r="G20" s="88"/>
      <c r="H20" s="87"/>
      <c r="I20" s="88"/>
      <c r="J20" s="87"/>
      <c r="K20" s="91">
        <f t="shared" si="1"/>
        <v>0</v>
      </c>
      <c r="L20" s="91">
        <f t="shared" si="2"/>
        <v>0</v>
      </c>
      <c r="M20" s="350" t="s">
        <v>88</v>
      </c>
    </row>
    <row r="21" spans="1:13" s="84" customFormat="1" ht="22.5" customHeight="1">
      <c r="A21" s="154" t="str">
        <f>전기단가비교표!A21</f>
        <v xml:space="preserve"> CABLE TRAY &amp;DUCT 철거</v>
      </c>
      <c r="B21" s="154" t="str">
        <f>전기단가비교표!B21</f>
        <v>W:450 x H:100</v>
      </c>
      <c r="C21" s="154" t="str">
        <f>전기단가비교표!C21</f>
        <v>m</v>
      </c>
      <c r="D21" s="94">
        <f ca="1">OFFSET('1. 수배전반 철거 및 전력간선 철거 산출서'!$L$38,,ROW(A12)-1)</f>
        <v>3</v>
      </c>
      <c r="E21" s="87">
        <f>전기단가비교표!M21</f>
        <v>0</v>
      </c>
      <c r="F21" s="351"/>
      <c r="G21" s="88"/>
      <c r="H21" s="87"/>
      <c r="I21" s="88"/>
      <c r="J21" s="87"/>
      <c r="K21" s="91">
        <f t="shared" si="1"/>
        <v>0</v>
      </c>
      <c r="L21" s="91">
        <f t="shared" si="2"/>
        <v>0</v>
      </c>
      <c r="M21" s="350" t="s">
        <v>88</v>
      </c>
    </row>
    <row r="22" spans="1:13" s="84" customFormat="1" ht="22.5" customHeight="1">
      <c r="A22" s="154" t="str">
        <f>전기단가비교표!A22</f>
        <v xml:space="preserve"> CABLE TRAY &amp;DUCT 철거</v>
      </c>
      <c r="B22" s="154" t="str">
        <f>전기단가비교표!B22</f>
        <v>W:600 x H:100</v>
      </c>
      <c r="C22" s="154" t="str">
        <f>전기단가비교표!C22</f>
        <v>m</v>
      </c>
      <c r="D22" s="94">
        <f ca="1">OFFSET('1. 수배전반 철거 및 전력간선 철거 산출서'!$L$38,,ROW(A13)-1)</f>
        <v>16</v>
      </c>
      <c r="E22" s="87">
        <f>전기단가비교표!M22</f>
        <v>0</v>
      </c>
      <c r="F22" s="351"/>
      <c r="G22" s="88"/>
      <c r="H22" s="87"/>
      <c r="I22" s="88"/>
      <c r="J22" s="87"/>
      <c r="K22" s="91">
        <f t="shared" si="1"/>
        <v>0</v>
      </c>
      <c r="L22" s="91">
        <f t="shared" si="2"/>
        <v>0</v>
      </c>
      <c r="M22" s="350" t="s">
        <v>88</v>
      </c>
    </row>
    <row r="23" spans="1:13" s="84" customFormat="1" ht="22.5" customHeight="1">
      <c r="A23" s="90" t="s">
        <v>43</v>
      </c>
      <c r="B23" s="90" t="str">
        <f>'1. 수배전반 철거 및 전력간선 철거 산출서'!I48</f>
        <v>내선전공</v>
      </c>
      <c r="C23" s="89" t="s">
        <v>44</v>
      </c>
      <c r="D23" s="93">
        <f>'1. 수배전반 철거 및 전력간선 철거 산출서'!B48</f>
        <v>4.16</v>
      </c>
      <c r="E23" s="87"/>
      <c r="F23" s="87"/>
      <c r="G23" s="337"/>
      <c r="H23" s="89"/>
      <c r="I23" s="88"/>
      <c r="J23" s="87"/>
      <c r="K23" s="91"/>
      <c r="L23" s="91"/>
      <c r="M23" s="85"/>
    </row>
    <row r="24" spans="1:13" ht="22.5" customHeight="1">
      <c r="A24" s="90" t="s">
        <v>43</v>
      </c>
      <c r="B24" s="90" t="str">
        <f>'1. 수배전반 철거 및 전력간선 철거 산출서'!I49</f>
        <v>특고압케이블공</v>
      </c>
      <c r="C24" s="89" t="s">
        <v>44</v>
      </c>
      <c r="D24" s="93">
        <f>'1. 수배전반 철거 및 전력간선 철거 산출서'!B49</f>
        <v>0.42</v>
      </c>
      <c r="G24" s="337"/>
      <c r="H24" s="591"/>
      <c r="K24" s="91"/>
      <c r="L24" s="91"/>
    </row>
    <row r="25" spans="1:13" ht="22.5" customHeight="1">
      <c r="A25" s="90" t="s">
        <v>43</v>
      </c>
      <c r="B25" s="90" t="str">
        <f>'1. 수배전반 철거 및 전력간선 철거 산출서'!I51</f>
        <v>변전전공</v>
      </c>
      <c r="C25" s="89" t="s">
        <v>44</v>
      </c>
      <c r="D25" s="93">
        <f>'1. 수배전반 철거 및 전력간선 철거 산출서'!B51</f>
        <v>23.06</v>
      </c>
      <c r="G25" s="337"/>
      <c r="H25" s="591"/>
      <c r="K25" s="91"/>
      <c r="L25" s="91"/>
    </row>
    <row r="26" spans="1:13" ht="22.5" customHeight="1">
      <c r="A26" s="90" t="s">
        <v>43</v>
      </c>
      <c r="B26" s="90" t="str">
        <f>'1. 수배전반 철거 및 전력간선 철거 산출서'!I52</f>
        <v>비계공</v>
      </c>
      <c r="C26" s="89" t="s">
        <v>44</v>
      </c>
      <c r="D26" s="93">
        <f>'1. 수배전반 철거 및 전력간선 철거 산출서'!B52</f>
        <v>11.33</v>
      </c>
      <c r="G26" s="337"/>
      <c r="H26" s="591"/>
      <c r="K26" s="91"/>
      <c r="L26" s="91"/>
    </row>
    <row r="27" spans="1:13" ht="22.5" customHeight="1">
      <c r="A27" s="90" t="s">
        <v>43</v>
      </c>
      <c r="B27" s="90" t="str">
        <f>'1. 수배전반 철거 및 전력간선 철거 산출서'!I53</f>
        <v>특별인부</v>
      </c>
      <c r="C27" s="89" t="s">
        <v>44</v>
      </c>
      <c r="D27" s="93">
        <f>'1. 수배전반 철거 및 전력간선 철거 산출서'!B53</f>
        <v>4.0599999999999996</v>
      </c>
      <c r="G27" s="337"/>
      <c r="H27" s="591"/>
      <c r="K27" s="91"/>
      <c r="L27" s="91"/>
    </row>
    <row r="28" spans="1:13" ht="22.5" customHeight="1">
      <c r="A28" s="90" t="s">
        <v>43</v>
      </c>
      <c r="B28" s="90" t="str">
        <f>'1. 수배전반 철거 및 전력간선 철거 산출서'!I54</f>
        <v>보통인부</v>
      </c>
      <c r="C28" s="128" t="s">
        <v>44</v>
      </c>
      <c r="D28" s="93">
        <f>'1. 수배전반 철거 및 전력간선 철거 산출서'!B54</f>
        <v>25.03</v>
      </c>
      <c r="E28" s="128"/>
      <c r="F28" s="128"/>
      <c r="G28" s="337"/>
      <c r="H28" s="591"/>
      <c r="I28" s="128"/>
      <c r="J28" s="128"/>
      <c r="K28" s="91"/>
      <c r="L28" s="91"/>
      <c r="M28" s="128"/>
    </row>
    <row r="29" spans="1:13" ht="22.5" customHeight="1">
      <c r="A29" s="90" t="s">
        <v>43</v>
      </c>
      <c r="B29" s="90" t="str">
        <f>'1. 수배전반 철거 및 전력간선 철거 산출서'!I55</f>
        <v>인력운반공</v>
      </c>
      <c r="C29" s="128" t="s">
        <v>44</v>
      </c>
      <c r="D29" s="93">
        <f>'1. 수배전반 철거 및 전력간선 철거 산출서'!B55</f>
        <v>2.34</v>
      </c>
      <c r="E29" s="128"/>
      <c r="F29" s="128"/>
      <c r="G29" s="337"/>
      <c r="H29" s="591"/>
      <c r="I29" s="128"/>
      <c r="J29" s="128"/>
      <c r="K29" s="91"/>
      <c r="L29" s="91"/>
      <c r="M29" s="128"/>
    </row>
    <row r="30" spans="1:13" ht="22.5" customHeight="1">
      <c r="A30" s="90" t="s">
        <v>50</v>
      </c>
      <c r="B30" s="90" t="s">
        <v>51</v>
      </c>
      <c r="C30" s="89" t="s">
        <v>52</v>
      </c>
      <c r="D30" s="89">
        <v>1</v>
      </c>
      <c r="E30" s="89">
        <f>INT(G40*0.03)</f>
        <v>0</v>
      </c>
      <c r="F30" s="89">
        <f>INT(D30*E30)</f>
        <v>0</v>
      </c>
      <c r="K30" s="91"/>
      <c r="L30" s="91"/>
    </row>
    <row r="31" spans="1:13" ht="22.5" customHeight="1">
      <c r="C31" s="351"/>
      <c r="D31" s="351"/>
      <c r="E31" s="351"/>
      <c r="F31" s="351"/>
      <c r="G31" s="351"/>
      <c r="H31" s="351"/>
      <c r="I31" s="351"/>
      <c r="J31" s="351"/>
      <c r="K31" s="91"/>
      <c r="L31" s="91"/>
      <c r="M31" s="351"/>
    </row>
    <row r="32" spans="1:13" ht="22.5" customHeight="1">
      <c r="C32" s="351"/>
      <c r="D32" s="351"/>
      <c r="E32" s="351"/>
      <c r="F32" s="351"/>
      <c r="G32" s="351"/>
      <c r="H32" s="351"/>
      <c r="I32" s="351"/>
      <c r="J32" s="351"/>
      <c r="K32" s="91"/>
      <c r="L32" s="91"/>
      <c r="M32" s="351"/>
    </row>
    <row r="33" spans="1:14" ht="22.5" customHeight="1">
      <c r="C33" s="351"/>
      <c r="D33" s="351"/>
      <c r="E33" s="351"/>
      <c r="F33" s="351"/>
      <c r="G33" s="351"/>
      <c r="H33" s="351"/>
      <c r="I33" s="351"/>
      <c r="J33" s="351"/>
      <c r="K33" s="91"/>
      <c r="L33" s="91"/>
      <c r="M33" s="351"/>
    </row>
    <row r="34" spans="1:14" ht="22.5" customHeight="1">
      <c r="C34" s="351"/>
      <c r="D34" s="351"/>
      <c r="E34" s="351"/>
      <c r="F34" s="351"/>
      <c r="G34" s="351"/>
      <c r="H34" s="351"/>
      <c r="I34" s="351"/>
      <c r="J34" s="351"/>
      <c r="K34" s="91"/>
      <c r="L34" s="91"/>
      <c r="M34" s="351"/>
    </row>
    <row r="35" spans="1:14" ht="22.5" customHeight="1">
      <c r="C35" s="351"/>
      <c r="D35" s="351"/>
      <c r="E35" s="351"/>
      <c r="F35" s="351"/>
      <c r="G35" s="351"/>
      <c r="H35" s="351"/>
      <c r="I35" s="351"/>
      <c r="J35" s="351"/>
      <c r="K35" s="91"/>
      <c r="L35" s="91"/>
      <c r="M35" s="351"/>
    </row>
    <row r="36" spans="1:14" ht="22.5" customHeight="1">
      <c r="C36" s="351"/>
      <c r="D36" s="351"/>
      <c r="E36" s="351"/>
      <c r="F36" s="351"/>
      <c r="G36" s="351"/>
      <c r="H36" s="351"/>
      <c r="I36" s="351"/>
      <c r="J36" s="351"/>
      <c r="K36" s="91"/>
      <c r="L36" s="91"/>
      <c r="M36" s="351"/>
    </row>
    <row r="37" spans="1:14" ht="22.5" customHeight="1">
      <c r="C37" s="351"/>
      <c r="D37" s="351"/>
      <c r="E37" s="351"/>
      <c r="F37" s="351"/>
      <c r="G37" s="351"/>
      <c r="H37" s="351"/>
      <c r="I37" s="351"/>
      <c r="J37" s="351"/>
      <c r="K37" s="91"/>
      <c r="L37" s="91"/>
      <c r="M37" s="351"/>
    </row>
    <row r="38" spans="1:14" ht="22.5" customHeight="1">
      <c r="C38" s="351"/>
      <c r="D38" s="351"/>
      <c r="E38" s="351"/>
      <c r="F38" s="351"/>
      <c r="G38" s="351"/>
      <c r="H38" s="351"/>
      <c r="I38" s="351"/>
      <c r="J38" s="351"/>
      <c r="K38" s="91"/>
      <c r="L38" s="91"/>
      <c r="M38" s="351"/>
    </row>
    <row r="39" spans="1:14" ht="22.5" customHeight="1">
      <c r="C39" s="351"/>
      <c r="D39" s="351"/>
      <c r="E39" s="351"/>
      <c r="F39" s="351"/>
      <c r="G39" s="351"/>
      <c r="H39" s="351"/>
      <c r="I39" s="351"/>
      <c r="J39" s="351"/>
      <c r="K39" s="91"/>
      <c r="L39" s="91"/>
      <c r="M39" s="351"/>
    </row>
    <row r="40" spans="1:14" ht="22.5" customHeight="1">
      <c r="A40" s="90" t="s">
        <v>13</v>
      </c>
      <c r="C40" s="225"/>
      <c r="D40" s="225"/>
      <c r="E40" s="793">
        <f ca="1">SUM(F4:F30)</f>
        <v>0</v>
      </c>
      <c r="F40" s="793"/>
      <c r="G40" s="793">
        <f>SUM(H4:H30)</f>
        <v>0</v>
      </c>
      <c r="H40" s="793"/>
      <c r="I40" s="793">
        <f ca="1">SUM(J3:J30)</f>
        <v>0</v>
      </c>
      <c r="J40" s="793"/>
      <c r="K40" s="793">
        <f ca="1">TRUNC(E40+G40+I40,0)</f>
        <v>0</v>
      </c>
      <c r="L40" s="793"/>
      <c r="M40" s="225"/>
      <c r="N40" s="92">
        <f ca="1">SUM(L4:L30)</f>
        <v>0</v>
      </c>
    </row>
    <row r="41" spans="1:14" ht="22.5" customHeight="1">
      <c r="A41" s="790" t="str">
        <f>전기단가비교표!A41</f>
        <v>2.특고압 및 저압 전력간선 설비 공사</v>
      </c>
      <c r="B41" s="790"/>
    </row>
    <row r="42" spans="1:14" s="84" customFormat="1" ht="22.5" customHeight="1">
      <c r="A42" s="154" t="str">
        <f>전기단가비교표!A42</f>
        <v>22.9KV 수밀형동심중선선케이블</v>
      </c>
      <c r="B42" s="154" t="str">
        <f>전기단가비교표!B42</f>
        <v>FR CN/CO-W 60㎟</v>
      </c>
      <c r="C42" s="154" t="str">
        <f>전기단가비교표!C42</f>
        <v>m</v>
      </c>
      <c r="D42" s="94">
        <f ca="1">OFFSET('2.특고압 및 저압 전력간선설비 산출서'!$F$59,,ROW(A1)-1)</f>
        <v>139</v>
      </c>
      <c r="E42" s="87"/>
      <c r="F42" s="225"/>
      <c r="G42" s="88"/>
      <c r="H42" s="87"/>
      <c r="I42" s="88"/>
      <c r="J42" s="87"/>
      <c r="K42" s="91"/>
      <c r="L42" s="91"/>
      <c r="M42" s="226"/>
    </row>
    <row r="43" spans="1:14" s="84" customFormat="1" ht="22.5" customHeight="1">
      <c r="A43" s="154" t="str">
        <f>전기단가비교표!A43</f>
        <v>가교폴리에틸렌(XLPE)절연난연케이블</v>
      </c>
      <c r="B43" s="154" t="str">
        <f>전기단가비교표!B43</f>
        <v>0.6/1kV FW-CV 3C*16㎟</v>
      </c>
      <c r="C43" s="154" t="str">
        <f>전기단가비교표!C43</f>
        <v>m</v>
      </c>
      <c r="D43" s="94">
        <f ca="1">OFFSET('2.특고압 및 저압 전력간선설비 산출서'!$F$59,,ROW(A2)-1)</f>
        <v>7</v>
      </c>
      <c r="E43" s="87"/>
      <c r="F43" s="591"/>
      <c r="G43" s="88"/>
      <c r="H43" s="87"/>
      <c r="I43" s="88"/>
      <c r="J43" s="87"/>
      <c r="K43" s="91"/>
      <c r="L43" s="91"/>
      <c r="M43" s="226"/>
    </row>
    <row r="44" spans="1:14" s="84" customFormat="1" ht="22.5" customHeight="1">
      <c r="A44" s="154" t="str">
        <f>전기단가비교표!A44</f>
        <v>가교폴리에틸렌(XLPE)절연난연케이블</v>
      </c>
      <c r="B44" s="154" t="str">
        <f>전기단가비교표!B44</f>
        <v>0.6/1kV FW-CV 1C*185㎟</v>
      </c>
      <c r="C44" s="154" t="str">
        <f>전기단가비교표!C44</f>
        <v>m</v>
      </c>
      <c r="D44" s="94">
        <f ca="1">OFFSET('2.특고압 및 저압 전력간선설비 산출서'!$F$59,,ROW(A3)-1)</f>
        <v>328</v>
      </c>
      <c r="E44" s="87"/>
      <c r="F44" s="591"/>
      <c r="G44" s="88"/>
      <c r="H44" s="87"/>
      <c r="I44" s="88"/>
      <c r="J44" s="87"/>
      <c r="K44" s="91"/>
      <c r="L44" s="91"/>
      <c r="M44" s="226"/>
    </row>
    <row r="45" spans="1:14" s="84" customFormat="1" ht="22.5" customHeight="1">
      <c r="A45" s="154" t="str">
        <f>전기단가비교표!A45</f>
        <v>저독성난연폴리올레핀내화케이블</v>
      </c>
      <c r="B45" s="154" t="str">
        <f>전기단가비교표!B45</f>
        <v>0.6/1kV F-FR-8 1C*185㎟</v>
      </c>
      <c r="C45" s="154" t="str">
        <f>전기단가비교표!C45</f>
        <v>m</v>
      </c>
      <c r="D45" s="94">
        <f ca="1">OFFSET('2.특고압 및 저압 전력간선설비 산출서'!$F$59,,ROW(A4)-1)</f>
        <v>151</v>
      </c>
      <c r="E45" s="87"/>
      <c r="F45" s="591"/>
      <c r="G45" s="88"/>
      <c r="H45" s="87"/>
      <c r="I45" s="88"/>
      <c r="J45" s="87"/>
      <c r="K45" s="91"/>
      <c r="L45" s="91"/>
      <c r="M45" s="226"/>
    </row>
    <row r="46" spans="1:14" s="84" customFormat="1" ht="22.5" customHeight="1">
      <c r="A46" s="154" t="str">
        <f>전기단가비교표!A46</f>
        <v>저독성난연폴리올레핀내화케이블</v>
      </c>
      <c r="B46" s="154" t="str">
        <f>전기단가비교표!B46</f>
        <v>0.6/1kV F-FR-8 1C*240㎟</v>
      </c>
      <c r="C46" s="154" t="str">
        <f>전기단가비교표!C46</f>
        <v>m</v>
      </c>
      <c r="D46" s="94">
        <f ca="1">OFFSET('2.특고압 및 저압 전력간선설비 산출서'!$F$59,,ROW(A5)-1)</f>
        <v>538</v>
      </c>
      <c r="E46" s="87"/>
      <c r="F46" s="591"/>
      <c r="G46" s="88"/>
      <c r="H46" s="87"/>
      <c r="I46" s="88"/>
      <c r="J46" s="87"/>
      <c r="K46" s="91"/>
      <c r="L46" s="91"/>
      <c r="M46" s="226"/>
    </row>
    <row r="47" spans="1:14" s="84" customFormat="1" ht="22.5" customHeight="1">
      <c r="A47" s="154" t="str">
        <f>전기단가비교표!A47</f>
        <v>단말접속재</v>
      </c>
      <c r="B47" s="154" t="str">
        <f>전기단가비교표!B47</f>
        <v>25KV 25SMT 60㎟</v>
      </c>
      <c r="C47" s="154" t="str">
        <f>전기단가비교표!C47</f>
        <v>kit</v>
      </c>
      <c r="D47" s="94">
        <f ca="1">OFFSET('2.특고압 및 저압 전력간선설비 산출서'!$F$59,,ROW(A6)-1)</f>
        <v>12</v>
      </c>
      <c r="E47" s="87"/>
      <c r="F47" s="591"/>
      <c r="G47" s="88"/>
      <c r="H47" s="87"/>
      <c r="I47" s="88"/>
      <c r="J47" s="87"/>
      <c r="K47" s="91"/>
      <c r="L47" s="91"/>
      <c r="M47" s="226"/>
    </row>
    <row r="48" spans="1:14" s="84" customFormat="1" ht="22.5" customHeight="1">
      <c r="A48" s="154" t="str">
        <f>전기단가비교표!A48</f>
        <v>동관단자</v>
      </c>
      <c r="B48" s="154" t="str">
        <f>전기단가비교표!B48</f>
        <v>1HOLE 16㎟</v>
      </c>
      <c r="C48" s="154" t="str">
        <f>전기단가비교표!C48</f>
        <v>EA</v>
      </c>
      <c r="D48" s="94">
        <f ca="1">OFFSET('2.특고압 및 저압 전력간선설비 산출서'!$F$59,,ROW(A7)-1)</f>
        <v>3</v>
      </c>
      <c r="E48" s="87"/>
      <c r="F48" s="591"/>
      <c r="G48" s="88"/>
      <c r="H48" s="87"/>
      <c r="I48" s="88"/>
      <c r="J48" s="87"/>
      <c r="K48" s="91"/>
      <c r="L48" s="91"/>
      <c r="M48" s="226"/>
    </row>
    <row r="49" spans="1:14" s="84" customFormat="1" ht="22.5" customHeight="1">
      <c r="A49" s="154" t="str">
        <f>전기단가비교표!A49</f>
        <v>동관단자</v>
      </c>
      <c r="B49" s="154" t="str">
        <f>전기단가비교표!B49</f>
        <v>2HOLE 185㎟</v>
      </c>
      <c r="C49" s="154" t="str">
        <f>전기단가비교표!C49</f>
        <v>EA</v>
      </c>
      <c r="D49" s="94">
        <f ca="1">OFFSET('2.특고압 및 저압 전력간선설비 산출서'!$F$59,,ROW(A8)-1)</f>
        <v>56</v>
      </c>
      <c r="E49" s="87"/>
      <c r="F49" s="591"/>
      <c r="G49" s="87"/>
      <c r="H49" s="225"/>
      <c r="I49" s="87"/>
      <c r="J49" s="87"/>
      <c r="K49" s="91"/>
      <c r="L49" s="91"/>
      <c r="M49" s="279"/>
      <c r="N49" s="84">
        <f ca="1">SUM(D43:D46)</f>
        <v>1024</v>
      </c>
    </row>
    <row r="50" spans="1:14" s="84" customFormat="1" ht="22.5" customHeight="1">
      <c r="A50" s="154" t="str">
        <f>전기단가비교표!A50</f>
        <v>동관단자</v>
      </c>
      <c r="B50" s="154" t="str">
        <f>전기단가비교표!B50</f>
        <v>2HOLE 240㎟</v>
      </c>
      <c r="C50" s="154" t="str">
        <f>전기단가비교표!C50</f>
        <v>EA</v>
      </c>
      <c r="D50" s="94">
        <f ca="1">OFFSET('2.특고압 및 저압 전력간선설비 산출서'!$F$59,,ROW(A9)-1)</f>
        <v>32</v>
      </c>
      <c r="E50" s="87"/>
      <c r="F50" s="591"/>
      <c r="G50" s="87"/>
      <c r="H50" s="225"/>
      <c r="I50" s="87"/>
      <c r="J50" s="87"/>
      <c r="K50" s="91"/>
      <c r="L50" s="91"/>
      <c r="M50" s="279"/>
    </row>
    <row r="51" spans="1:14" s="84" customFormat="1" ht="22.5" customHeight="1">
      <c r="A51" s="154" t="str">
        <f>전기단가비교표!A51</f>
        <v>저압케이블 재사용</v>
      </c>
      <c r="B51" s="154" t="str">
        <f>전기단가비교표!B51</f>
        <v>600V CV 14㎟/3C</v>
      </c>
      <c r="C51" s="154" t="str">
        <f>전기단가비교표!C51</f>
        <v>m</v>
      </c>
      <c r="D51" s="94">
        <f ca="1">OFFSET('2.특고압 및 저압 전력간선설비 산출서'!$F$59,,ROW(A10)-1)</f>
        <v>7</v>
      </c>
      <c r="E51" s="87"/>
      <c r="F51" s="591"/>
      <c r="G51" s="87"/>
      <c r="H51" s="225"/>
      <c r="I51" s="87"/>
      <c r="J51" s="87"/>
      <c r="K51" s="91"/>
      <c r="L51" s="91"/>
      <c r="M51" s="350" t="s">
        <v>88</v>
      </c>
    </row>
    <row r="52" spans="1:14" s="84" customFormat="1" ht="22.5" customHeight="1">
      <c r="A52" s="154" t="str">
        <f>전기단가비교표!A52</f>
        <v>저압케이블 재사용</v>
      </c>
      <c r="B52" s="154" t="str">
        <f>전기단가비교표!B52</f>
        <v>600V CV 14㎟/4C</v>
      </c>
      <c r="C52" s="154" t="str">
        <f>전기단가비교표!C52</f>
        <v>m</v>
      </c>
      <c r="D52" s="94">
        <f ca="1">OFFSET('2.특고압 및 저압 전력간선설비 산출서'!$F$59,,ROW(A11)-1)</f>
        <v>74</v>
      </c>
      <c r="E52" s="87"/>
      <c r="F52" s="591"/>
      <c r="G52" s="87"/>
      <c r="H52" s="351"/>
      <c r="I52" s="87"/>
      <c r="J52" s="87"/>
      <c r="K52" s="91"/>
      <c r="L52" s="91"/>
      <c r="M52" s="350" t="s">
        <v>88</v>
      </c>
    </row>
    <row r="53" spans="1:14" s="84" customFormat="1" ht="22.5" customHeight="1">
      <c r="A53" s="154" t="str">
        <f>전기단가비교표!A53</f>
        <v>저압케이블 재사용</v>
      </c>
      <c r="B53" s="154" t="str">
        <f>전기단가비교표!B53</f>
        <v>600V CV 22㎟/4C</v>
      </c>
      <c r="C53" s="154" t="str">
        <f>전기단가비교표!C53</f>
        <v>m</v>
      </c>
      <c r="D53" s="94">
        <f ca="1">OFFSET('2.특고압 및 저압 전력간선설비 산출서'!$F$59,,ROW(A12)-1)</f>
        <v>7</v>
      </c>
      <c r="E53" s="87"/>
      <c r="F53" s="591"/>
      <c r="G53" s="87"/>
      <c r="H53" s="351"/>
      <c r="I53" s="87"/>
      <c r="J53" s="87"/>
      <c r="K53" s="91"/>
      <c r="L53" s="91"/>
      <c r="M53" s="350" t="s">
        <v>88</v>
      </c>
    </row>
    <row r="54" spans="1:14" s="84" customFormat="1" ht="22.5" customHeight="1">
      <c r="A54" s="154" t="str">
        <f>전기단가비교표!A54</f>
        <v>저압케이블 재사용</v>
      </c>
      <c r="B54" s="154" t="str">
        <f>전기단가비교표!B54</f>
        <v>600V CV 25㎟/4C</v>
      </c>
      <c r="C54" s="154" t="str">
        <f>전기단가비교표!C54</f>
        <v>m</v>
      </c>
      <c r="D54" s="94">
        <f ca="1">OFFSET('2.특고압 및 저압 전력간선설비 산출서'!$F$59,,ROW(A13)-1)</f>
        <v>7</v>
      </c>
      <c r="E54" s="87"/>
      <c r="F54" s="591"/>
      <c r="G54" s="87"/>
      <c r="H54" s="351"/>
      <c r="I54" s="87"/>
      <c r="J54" s="87"/>
      <c r="K54" s="91"/>
      <c r="L54" s="91"/>
      <c r="M54" s="350" t="s">
        <v>88</v>
      </c>
    </row>
    <row r="55" spans="1:14" s="84" customFormat="1" ht="22.5" customHeight="1">
      <c r="A55" s="154" t="str">
        <f>전기단가비교표!A55</f>
        <v>저압케이블 재사용</v>
      </c>
      <c r="B55" s="154" t="str">
        <f>전기단가비교표!B55</f>
        <v>600V CV 35㎟/1C</v>
      </c>
      <c r="C55" s="154" t="str">
        <f>전기단가비교표!C55</f>
        <v>m</v>
      </c>
      <c r="D55" s="94">
        <f ca="1">OFFSET('2.특고압 및 저압 전력간선설비 산출서'!$F$59,,ROW(A14)-1)</f>
        <v>64</v>
      </c>
      <c r="E55" s="87"/>
      <c r="F55" s="591"/>
      <c r="G55" s="87"/>
      <c r="H55" s="351"/>
      <c r="I55" s="87"/>
      <c r="J55" s="87"/>
      <c r="K55" s="91"/>
      <c r="L55" s="91"/>
      <c r="M55" s="350" t="s">
        <v>88</v>
      </c>
    </row>
    <row r="56" spans="1:14" s="84" customFormat="1" ht="22.5" customHeight="1">
      <c r="A56" s="154" t="str">
        <f>전기단가비교표!A56</f>
        <v>저압케이블 재사용</v>
      </c>
      <c r="B56" s="154" t="str">
        <f>전기단가비교표!B56</f>
        <v>600V CV 38㎟/1C</v>
      </c>
      <c r="C56" s="154" t="str">
        <f>전기단가비교표!C56</f>
        <v>m</v>
      </c>
      <c r="D56" s="94">
        <f ca="1">OFFSET('2.특고압 및 저압 전력간선설비 산출서'!$F$59,,ROW(A15)-1)</f>
        <v>124</v>
      </c>
      <c r="E56" s="87"/>
      <c r="F56" s="591"/>
      <c r="G56" s="87"/>
      <c r="H56" s="351"/>
      <c r="I56" s="87"/>
      <c r="J56" s="87"/>
      <c r="K56" s="91"/>
      <c r="L56" s="91"/>
      <c r="M56" s="350" t="s">
        <v>88</v>
      </c>
    </row>
    <row r="57" spans="1:14" s="84" customFormat="1" ht="22.5" customHeight="1">
      <c r="A57" s="154" t="str">
        <f>전기단가비교표!A57</f>
        <v>저압케이블 재사용</v>
      </c>
      <c r="B57" s="154" t="str">
        <f>전기단가비교표!B57</f>
        <v>600V CV 60㎟/1C</v>
      </c>
      <c r="C57" s="154" t="str">
        <f>전기단가비교표!C57</f>
        <v>m</v>
      </c>
      <c r="D57" s="94">
        <f ca="1">OFFSET('2.특고압 및 저압 전력간선설비 산출서'!$F$59,,ROW(A16)-1)</f>
        <v>92</v>
      </c>
      <c r="E57" s="87"/>
      <c r="F57" s="591"/>
      <c r="G57" s="87"/>
      <c r="H57" s="351"/>
      <c r="I57" s="87"/>
      <c r="J57" s="87"/>
      <c r="K57" s="91"/>
      <c r="L57" s="91"/>
      <c r="M57" s="350" t="s">
        <v>88</v>
      </c>
    </row>
    <row r="58" spans="1:14" s="84" customFormat="1" ht="22.5" customHeight="1">
      <c r="A58" s="154" t="str">
        <f>전기단가비교표!A58</f>
        <v>저압케이블 재사용</v>
      </c>
      <c r="B58" s="154" t="str">
        <f>전기단가비교표!B58</f>
        <v>600V CV 100㎟/1C</v>
      </c>
      <c r="C58" s="154" t="str">
        <f>전기단가비교표!C58</f>
        <v>m</v>
      </c>
      <c r="D58" s="94">
        <f ca="1">OFFSET('2.특고압 및 저압 전력간선설비 산출서'!$F$59,,ROW(A17)-1)</f>
        <v>148</v>
      </c>
      <c r="E58" s="87"/>
      <c r="F58" s="591"/>
      <c r="G58" s="87"/>
      <c r="H58" s="351"/>
      <c r="I58" s="87"/>
      <c r="J58" s="87"/>
      <c r="K58" s="91"/>
      <c r="L58" s="91"/>
      <c r="M58" s="350" t="s">
        <v>88</v>
      </c>
    </row>
    <row r="59" spans="1:14" s="84" customFormat="1" ht="22.5" customHeight="1">
      <c r="A59" s="154" t="str">
        <f>전기단가비교표!A59</f>
        <v>저압케이블 재사용</v>
      </c>
      <c r="B59" s="154" t="str">
        <f>전기단가비교표!B59</f>
        <v>600V CV 200㎟/1C</v>
      </c>
      <c r="C59" s="154" t="str">
        <f>전기단가비교표!C59</f>
        <v>m</v>
      </c>
      <c r="D59" s="94">
        <f ca="1">OFFSET('2.특고압 및 저압 전력간선설비 산출서'!$F$59,,ROW(A18)-1)</f>
        <v>56</v>
      </c>
      <c r="E59" s="87"/>
      <c r="F59" s="591"/>
      <c r="G59" s="87"/>
      <c r="H59" s="351"/>
      <c r="I59" s="87"/>
      <c r="J59" s="87"/>
      <c r="K59" s="91"/>
      <c r="L59" s="91"/>
      <c r="M59" s="350" t="s">
        <v>88</v>
      </c>
    </row>
    <row r="60" spans="1:14" s="84" customFormat="1" ht="22.5" customHeight="1">
      <c r="A60" s="154" t="str">
        <f>전기단가비교표!A60</f>
        <v>저압케이블 재사용</v>
      </c>
      <c r="B60" s="154" t="str">
        <f>전기단가비교표!B60</f>
        <v>600V CV 250㎟/1C</v>
      </c>
      <c r="C60" s="154" t="str">
        <f>전기단가비교표!C60</f>
        <v>m</v>
      </c>
      <c r="D60" s="94">
        <f ca="1">OFFSET('2.특고압 및 저압 전력간선설비 산출서'!$F$59,,ROW(A19)-1)</f>
        <v>32</v>
      </c>
      <c r="E60" s="87"/>
      <c r="F60" s="591"/>
      <c r="G60" s="87"/>
      <c r="H60" s="351"/>
      <c r="I60" s="87"/>
      <c r="J60" s="87"/>
      <c r="K60" s="91"/>
      <c r="L60" s="91"/>
      <c r="M60" s="350" t="s">
        <v>88</v>
      </c>
    </row>
    <row r="61" spans="1:14" s="84" customFormat="1" ht="22.5" customHeight="1">
      <c r="A61" s="154" t="str">
        <f>전기단가비교표!A61</f>
        <v>저압케이블 재사용</v>
      </c>
      <c r="B61" s="154" t="str">
        <f>전기단가비교표!B61</f>
        <v>FR-8 22㎟/4C</v>
      </c>
      <c r="C61" s="154" t="str">
        <f>전기단가비교표!C61</f>
        <v>m</v>
      </c>
      <c r="D61" s="94">
        <f ca="1">OFFSET('2.특고압 및 저압 전력간선설비 산출서'!$F$59,,ROW(A20)-1)</f>
        <v>14</v>
      </c>
      <c r="E61" s="87"/>
      <c r="F61" s="591"/>
      <c r="G61" s="87"/>
      <c r="H61" s="351"/>
      <c r="I61" s="87"/>
      <c r="J61" s="87"/>
      <c r="K61" s="91"/>
      <c r="L61" s="91"/>
      <c r="M61" s="350" t="s">
        <v>88</v>
      </c>
    </row>
    <row r="62" spans="1:14" s="84" customFormat="1" ht="22.5" customHeight="1">
      <c r="A62" s="154" t="str">
        <f>전기단가비교표!A62</f>
        <v>저압케이블 재사용</v>
      </c>
      <c r="B62" s="154" t="str">
        <f>전기단가비교표!B62</f>
        <v>FR-8 38㎟/1C</v>
      </c>
      <c r="C62" s="154" t="str">
        <f>전기단가비교표!C62</f>
        <v>m</v>
      </c>
      <c r="D62" s="94">
        <f ca="1">OFFSET('2.특고압 및 저압 전력간선설비 산출서'!$F$59,,ROW(A21)-1)</f>
        <v>56</v>
      </c>
      <c r="E62" s="87"/>
      <c r="F62" s="591"/>
      <c r="G62" s="87"/>
      <c r="H62" s="351"/>
      <c r="I62" s="87"/>
      <c r="J62" s="87"/>
      <c r="K62" s="91"/>
      <c r="L62" s="91"/>
      <c r="M62" s="350" t="s">
        <v>88</v>
      </c>
    </row>
    <row r="63" spans="1:14" s="84" customFormat="1" ht="22.5" customHeight="1">
      <c r="A63" s="154" t="str">
        <f>전기단가비교표!A63</f>
        <v>저압케이블 재사용</v>
      </c>
      <c r="B63" s="154" t="str">
        <f>전기단가비교표!B63</f>
        <v>FR-8 100㎟/1C</v>
      </c>
      <c r="C63" s="154" t="str">
        <f>전기단가비교표!C63</f>
        <v>m</v>
      </c>
      <c r="D63" s="94">
        <f ca="1">OFFSET('2.특고압 및 저압 전력간선설비 산출서'!$F$59,,ROW(A22)-1)</f>
        <v>28</v>
      </c>
      <c r="E63" s="87"/>
      <c r="F63" s="591"/>
      <c r="G63" s="87"/>
      <c r="H63" s="351"/>
      <c r="I63" s="87"/>
      <c r="J63" s="87"/>
      <c r="K63" s="91"/>
      <c r="L63" s="91"/>
      <c r="M63" s="350" t="s">
        <v>88</v>
      </c>
    </row>
    <row r="64" spans="1:14" s="84" customFormat="1" ht="22.5" customHeight="1">
      <c r="A64" s="154" t="str">
        <f>전기단가비교표!A64</f>
        <v>저압케이블 재사용</v>
      </c>
      <c r="B64" s="154" t="str">
        <f>전기단가비교표!B64</f>
        <v>FR-8 250㎟/1C</v>
      </c>
      <c r="C64" s="154" t="str">
        <f>전기단가비교표!C64</f>
        <v>m</v>
      </c>
      <c r="D64" s="94">
        <f ca="1">OFFSET('2.특고압 및 저압 전력간선설비 산출서'!$F$59,,ROW(A23)-1)</f>
        <v>28</v>
      </c>
      <c r="E64" s="87"/>
      <c r="F64" s="591"/>
      <c r="G64" s="87"/>
      <c r="H64" s="351"/>
      <c r="I64" s="87"/>
      <c r="J64" s="87"/>
      <c r="K64" s="91"/>
      <c r="L64" s="91"/>
      <c r="M64" s="350" t="s">
        <v>88</v>
      </c>
    </row>
    <row r="65" spans="1:14" s="84" customFormat="1" ht="22.5" customHeight="1">
      <c r="A65" s="154" t="s">
        <v>522</v>
      </c>
      <c r="B65" s="154" t="s">
        <v>523</v>
      </c>
      <c r="C65" s="154" t="s">
        <v>52</v>
      </c>
      <c r="D65" s="94">
        <v>1</v>
      </c>
      <c r="E65" s="87"/>
      <c r="F65" s="591"/>
      <c r="G65" s="87"/>
      <c r="H65" s="351"/>
      <c r="I65" s="87"/>
      <c r="J65" s="87"/>
      <c r="K65" s="91"/>
      <c r="L65" s="91"/>
      <c r="M65" s="279"/>
    </row>
    <row r="66" spans="1:14" s="84" customFormat="1" ht="22.5" customHeight="1">
      <c r="A66" s="90" t="s">
        <v>43</v>
      </c>
      <c r="B66" s="90" t="str">
        <f>'2.특고압 및 저압 전력간선설비 산출서'!E64</f>
        <v>특고압케이블공</v>
      </c>
      <c r="C66" s="225" t="s">
        <v>44</v>
      </c>
      <c r="D66" s="93">
        <f>'2.특고압 및 저압 전력간선설비 산출서'!B64</f>
        <v>12.8</v>
      </c>
      <c r="E66" s="87"/>
      <c r="F66" s="87"/>
      <c r="G66" s="337"/>
      <c r="H66" s="225"/>
      <c r="I66" s="88"/>
      <c r="J66" s="87"/>
      <c r="K66" s="91"/>
      <c r="L66" s="91"/>
      <c r="M66" s="226"/>
    </row>
    <row r="67" spans="1:14" ht="22.5" customHeight="1">
      <c r="A67" s="90" t="s">
        <v>43</v>
      </c>
      <c r="B67" s="90" t="str">
        <f>'2.특고압 및 저압 전력간선설비 산출서'!E65</f>
        <v>저압케이블전공</v>
      </c>
      <c r="C67" s="225" t="s">
        <v>44</v>
      </c>
      <c r="D67" s="93">
        <f>'2.특고압 및 저압 전력간선설비 산출서'!B65</f>
        <v>99.95</v>
      </c>
      <c r="E67" s="225"/>
      <c r="F67" s="225"/>
      <c r="G67" s="337"/>
      <c r="H67" s="225"/>
      <c r="I67" s="225"/>
      <c r="J67" s="225"/>
      <c r="K67" s="91"/>
      <c r="L67" s="91"/>
      <c r="M67" s="225"/>
    </row>
    <row r="68" spans="1:14" ht="22.5" customHeight="1">
      <c r="A68" s="90" t="s">
        <v>43</v>
      </c>
      <c r="B68" s="90" t="str">
        <f>'2.특고압 및 저압 전력간선설비 산출서'!E66</f>
        <v>보통인부</v>
      </c>
      <c r="C68" s="225" t="s">
        <v>44</v>
      </c>
      <c r="D68" s="93">
        <f>'2.특고압 및 저압 전력간선설비 산출서'!B66</f>
        <v>23.22</v>
      </c>
      <c r="E68" s="225"/>
      <c r="F68" s="225"/>
      <c r="G68" s="337"/>
      <c r="H68" s="225"/>
      <c r="I68" s="225"/>
      <c r="J68" s="225"/>
      <c r="K68" s="91"/>
      <c r="L68" s="91"/>
      <c r="M68" s="225"/>
    </row>
    <row r="69" spans="1:14" ht="22.5" customHeight="1">
      <c r="A69" s="90" t="s">
        <v>50</v>
      </c>
      <c r="B69" s="90" t="s">
        <v>51</v>
      </c>
      <c r="C69" s="225" t="s">
        <v>52</v>
      </c>
      <c r="D69" s="225">
        <v>1</v>
      </c>
      <c r="E69" s="225"/>
      <c r="F69" s="225"/>
      <c r="G69" s="225"/>
      <c r="H69" s="225"/>
      <c r="I69" s="225"/>
      <c r="J69" s="225"/>
      <c r="K69" s="91"/>
      <c r="L69" s="91"/>
      <c r="M69" s="225"/>
    </row>
    <row r="70" spans="1:14" ht="22.5" customHeight="1">
      <c r="C70" s="351"/>
      <c r="D70" s="351"/>
      <c r="E70" s="351"/>
      <c r="F70" s="351"/>
      <c r="G70" s="351"/>
      <c r="H70" s="351"/>
      <c r="I70" s="351"/>
      <c r="J70" s="351"/>
      <c r="K70" s="91"/>
      <c r="L70" s="91"/>
      <c r="M70" s="351"/>
    </row>
    <row r="71" spans="1:14" ht="22.5" customHeight="1">
      <c r="C71" s="351"/>
      <c r="D71" s="351"/>
      <c r="E71" s="351"/>
      <c r="F71" s="351"/>
      <c r="G71" s="351"/>
      <c r="H71" s="351"/>
      <c r="I71" s="351"/>
      <c r="J71" s="351"/>
      <c r="K71" s="91"/>
      <c r="L71" s="91"/>
      <c r="M71" s="351"/>
    </row>
    <row r="72" spans="1:14" ht="22.5" customHeight="1">
      <c r="C72" s="351"/>
      <c r="D72" s="351"/>
      <c r="E72" s="351"/>
      <c r="F72" s="351"/>
      <c r="G72" s="351"/>
      <c r="H72" s="351"/>
      <c r="I72" s="351"/>
      <c r="J72" s="351"/>
      <c r="K72" s="91"/>
      <c r="L72" s="91"/>
      <c r="M72" s="351"/>
    </row>
    <row r="73" spans="1:14" ht="22.5" customHeight="1">
      <c r="C73" s="351"/>
      <c r="D73" s="351"/>
      <c r="E73" s="351"/>
      <c r="F73" s="351"/>
      <c r="G73" s="351"/>
      <c r="H73" s="351"/>
      <c r="I73" s="351"/>
      <c r="J73" s="351"/>
      <c r="K73" s="91"/>
      <c r="L73" s="91"/>
      <c r="M73" s="351"/>
    </row>
    <row r="74" spans="1:14" ht="22.5" customHeight="1">
      <c r="C74" s="351"/>
      <c r="D74" s="351"/>
      <c r="E74" s="351"/>
      <c r="F74" s="351"/>
      <c r="G74" s="351"/>
      <c r="H74" s="351"/>
      <c r="I74" s="351"/>
      <c r="J74" s="351"/>
      <c r="K74" s="91"/>
      <c r="L74" s="91"/>
      <c r="M74" s="351"/>
    </row>
    <row r="75" spans="1:14" ht="22.5" customHeight="1">
      <c r="C75" s="351"/>
      <c r="D75" s="351"/>
      <c r="E75" s="351"/>
      <c r="F75" s="351"/>
      <c r="G75" s="351"/>
      <c r="H75" s="351"/>
      <c r="I75" s="351"/>
      <c r="J75" s="351"/>
      <c r="K75" s="91"/>
      <c r="L75" s="91"/>
      <c r="M75" s="351"/>
    </row>
    <row r="76" spans="1:14" ht="22.5" customHeight="1">
      <c r="C76" s="225"/>
      <c r="D76" s="225"/>
      <c r="E76" s="225"/>
      <c r="F76" s="225"/>
      <c r="G76" s="225"/>
      <c r="H76" s="225"/>
      <c r="I76" s="225"/>
      <c r="J76" s="225"/>
      <c r="K76" s="91"/>
      <c r="L76" s="91"/>
      <c r="M76" s="225"/>
    </row>
    <row r="77" spans="1:14" ht="22.5" customHeight="1">
      <c r="C77" s="225"/>
      <c r="D77" s="225"/>
      <c r="E77" s="225"/>
      <c r="F77" s="225"/>
      <c r="G77" s="225"/>
      <c r="H77" s="225"/>
      <c r="I77" s="225"/>
      <c r="J77" s="225"/>
      <c r="K77" s="91"/>
      <c r="L77" s="91"/>
      <c r="M77" s="225"/>
    </row>
    <row r="78" spans="1:14" ht="22.5" customHeight="1">
      <c r="A78" s="90" t="s">
        <v>13</v>
      </c>
      <c r="C78" s="225"/>
      <c r="D78" s="225"/>
      <c r="E78" s="793"/>
      <c r="F78" s="793"/>
      <c r="G78" s="793"/>
      <c r="H78" s="793"/>
      <c r="I78" s="793"/>
      <c r="J78" s="793"/>
      <c r="K78" s="793"/>
      <c r="L78" s="793"/>
      <c r="M78" s="225"/>
      <c r="N78" s="92">
        <f>SUM(L42:L69)</f>
        <v>0</v>
      </c>
    </row>
    <row r="79" spans="1:14" ht="22.5" customHeight="1">
      <c r="A79" s="790" t="str">
        <f>전기단가비교표!A79</f>
        <v>3.CABLE TRAY &amp; DUCT 설비 공사</v>
      </c>
      <c r="B79" s="790"/>
      <c r="C79" s="790"/>
      <c r="D79" s="225"/>
      <c r="E79" s="225"/>
      <c r="F79" s="225"/>
      <c r="G79" s="225"/>
      <c r="H79" s="225"/>
      <c r="I79" s="225"/>
      <c r="J79" s="225"/>
      <c r="K79" s="225"/>
      <c r="L79" s="225"/>
      <c r="M79" s="225"/>
    </row>
    <row r="80" spans="1:14" s="84" customFormat="1" ht="22.5" customHeight="1">
      <c r="A80" s="154" t="str">
        <f>전기단가비교표!A80</f>
        <v>CABLE TRAY(STRAIGHT)</v>
      </c>
      <c r="B80" s="154" t="str">
        <f>전기단가비교표!B80</f>
        <v>2.3T W:450xH:100</v>
      </c>
      <c r="C80" s="154" t="str">
        <f>전기단가비교표!C80</f>
        <v>m</v>
      </c>
      <c r="D80" s="94">
        <f ca="1">OFFSET('3.CABLE TRAY 설비 산출서'!$F$16,,ROW(A1)-1)</f>
        <v>13</v>
      </c>
      <c r="E80" s="87"/>
      <c r="F80" s="225"/>
      <c r="G80" s="88"/>
      <c r="H80" s="87"/>
      <c r="I80" s="88"/>
      <c r="J80" s="87"/>
      <c r="K80" s="91"/>
      <c r="L80" s="91"/>
      <c r="M80" s="226"/>
    </row>
    <row r="81" spans="1:14" s="84" customFormat="1" ht="22.5" customHeight="1">
      <c r="A81" s="154" t="str">
        <f>전기단가비교표!A81</f>
        <v>CABLE TRAY(STRAIGHT)</v>
      </c>
      <c r="B81" s="154" t="str">
        <f>전기단가비교표!B81</f>
        <v>2.3T W:600xH:100</v>
      </c>
      <c r="C81" s="154" t="str">
        <f>전기단가비교표!C81</f>
        <v>m</v>
      </c>
      <c r="D81" s="94">
        <f ca="1">OFFSET('3.CABLE TRAY 설비 산출서'!$F$16,,ROW(A2)-1)</f>
        <v>17</v>
      </c>
      <c r="E81" s="87"/>
      <c r="F81" s="591"/>
      <c r="G81" s="88"/>
      <c r="H81" s="87"/>
      <c r="I81" s="88"/>
      <c r="J81" s="87"/>
      <c r="K81" s="91"/>
      <c r="L81" s="91"/>
      <c r="M81" s="226"/>
    </row>
    <row r="82" spans="1:14" s="84" customFormat="1" ht="22.5" customHeight="1">
      <c r="A82" s="154" t="str">
        <f>전기단가비교표!A82</f>
        <v>CABLE TRAY(H/ELBOW)</v>
      </c>
      <c r="B82" s="154" t="str">
        <f>전기단가비교표!B82</f>
        <v>2.3T W:450xH:100</v>
      </c>
      <c r="C82" s="154" t="str">
        <f>전기단가비교표!C82</f>
        <v>EA</v>
      </c>
      <c r="D82" s="94">
        <f ca="1">OFFSET('3.CABLE TRAY 설비 산출서'!$F$16,,ROW(A3)-1)</f>
        <v>2</v>
      </c>
      <c r="E82" s="87"/>
      <c r="F82" s="591"/>
      <c r="G82" s="88"/>
      <c r="H82" s="87"/>
      <c r="I82" s="88"/>
      <c r="J82" s="87"/>
      <c r="K82" s="91"/>
      <c r="L82" s="91"/>
      <c r="M82" s="226"/>
    </row>
    <row r="83" spans="1:14" s="84" customFormat="1" ht="22.5" customHeight="1">
      <c r="A83" s="154" t="str">
        <f>전기단가비교표!A83</f>
        <v>CABLE TRAY(H/ELBOW)</v>
      </c>
      <c r="B83" s="154" t="str">
        <f>전기단가비교표!B83</f>
        <v>2.3T W:600xH:100</v>
      </c>
      <c r="C83" s="154" t="str">
        <f>전기단가비교표!C83</f>
        <v>EA</v>
      </c>
      <c r="D83" s="94">
        <f ca="1">OFFSET('3.CABLE TRAY 설비 산출서'!$F$16,,ROW(A4)-1)</f>
        <v>2</v>
      </c>
      <c r="E83" s="87"/>
      <c r="F83" s="591"/>
      <c r="G83" s="88"/>
      <c r="H83" s="87"/>
      <c r="I83" s="88"/>
      <c r="J83" s="87"/>
      <c r="K83" s="91"/>
      <c r="L83" s="91"/>
      <c r="M83" s="226"/>
    </row>
    <row r="84" spans="1:14" s="84" customFormat="1" ht="22.5" customHeight="1">
      <c r="A84" s="154" t="str">
        <f>전기단가비교표!A84</f>
        <v>CABLE TRAY(V/ELBOW)</v>
      </c>
      <c r="B84" s="154" t="str">
        <f>전기단가비교표!B84</f>
        <v>2.3T W:450xH:100</v>
      </c>
      <c r="C84" s="154" t="str">
        <f>전기단가비교표!C84</f>
        <v>EA</v>
      </c>
      <c r="D84" s="94">
        <f ca="1">OFFSET('3.CABLE TRAY 설비 산출서'!$F$16,,ROW(A5)-1)</f>
        <v>2</v>
      </c>
      <c r="E84" s="87"/>
      <c r="F84" s="591"/>
      <c r="G84" s="88"/>
      <c r="H84" s="87"/>
      <c r="I84" s="88"/>
      <c r="J84" s="87"/>
      <c r="K84" s="91"/>
      <c r="L84" s="91"/>
      <c r="M84" s="226"/>
    </row>
    <row r="85" spans="1:14" s="84" customFormat="1" ht="22.5" customHeight="1">
      <c r="A85" s="154" t="str">
        <f>전기단가비교표!A85</f>
        <v>CABLE DUCT(STRAIGHT)</v>
      </c>
      <c r="B85" s="154" t="str">
        <f>전기단가비교표!B85</f>
        <v>2.3T W:300xH:100</v>
      </c>
      <c r="C85" s="154" t="str">
        <f>전기단가비교표!C85</f>
        <v>m</v>
      </c>
      <c r="D85" s="94">
        <f ca="1">OFFSET('3.CABLE TRAY 설비 산출서'!$F$16,,ROW(A6)-1)</f>
        <v>4</v>
      </c>
      <c r="E85" s="87"/>
      <c r="F85" s="591"/>
      <c r="G85" s="88"/>
      <c r="H85" s="87"/>
      <c r="I85" s="88"/>
      <c r="J85" s="87"/>
      <c r="K85" s="91"/>
      <c r="L85" s="91"/>
      <c r="M85" s="350"/>
      <c r="N85" s="84">
        <f ca="1">D80+D81+D85+D86</f>
        <v>37</v>
      </c>
    </row>
    <row r="86" spans="1:14" s="84" customFormat="1" ht="22.5" customHeight="1">
      <c r="A86" s="154" t="str">
        <f>전기단가비교표!A86</f>
        <v>CABLE DUCT(STRAIGHT)</v>
      </c>
      <c r="B86" s="154" t="str">
        <f>전기단가비교표!B86</f>
        <v>2.3T W:450xH:100</v>
      </c>
      <c r="C86" s="154" t="str">
        <f>전기단가비교표!C86</f>
        <v>m</v>
      </c>
      <c r="D86" s="94">
        <f ca="1">OFFSET('3.CABLE TRAY 설비 산출서'!$F$16,,ROW(A7)-1)</f>
        <v>3</v>
      </c>
      <c r="E86" s="87"/>
      <c r="F86" s="591"/>
      <c r="G86" s="88"/>
      <c r="H86" s="87"/>
      <c r="I86" s="88"/>
      <c r="J86" s="87"/>
      <c r="K86" s="91"/>
      <c r="L86" s="91"/>
      <c r="M86" s="350"/>
    </row>
    <row r="87" spans="1:14" s="84" customFormat="1" ht="22.5" customHeight="1">
      <c r="A87" s="154" t="str">
        <f>전기단가비교표!A87</f>
        <v>CABLE DUCT(H/ELBOW)</v>
      </c>
      <c r="B87" s="154" t="str">
        <f>전기단가비교표!B87</f>
        <v>2.3T W:450xH:100</v>
      </c>
      <c r="C87" s="154" t="str">
        <f>전기단가비교표!C87</f>
        <v>EA</v>
      </c>
      <c r="D87" s="94">
        <f ca="1">OFFSET('3.CABLE TRAY 설비 산출서'!$F$16,,ROW(A8)-1)</f>
        <v>1</v>
      </c>
      <c r="E87" s="87"/>
      <c r="F87" s="591"/>
      <c r="G87" s="88"/>
      <c r="H87" s="87"/>
      <c r="I87" s="88"/>
      <c r="J87" s="87"/>
      <c r="K87" s="91"/>
      <c r="L87" s="91"/>
      <c r="M87" s="350"/>
    </row>
    <row r="88" spans="1:14" s="84" customFormat="1" ht="22.5" customHeight="1">
      <c r="A88" s="154" t="str">
        <f>전기단가비교표!A88</f>
        <v>CABLE DUCT(V/ELBOW)</v>
      </c>
      <c r="B88" s="154" t="str">
        <f>전기단가비교표!B88</f>
        <v>2.3T W:300xH:100</v>
      </c>
      <c r="C88" s="154" t="str">
        <f>전기단가비교표!C88</f>
        <v>EA</v>
      </c>
      <c r="D88" s="94">
        <f ca="1">OFFSET('3.CABLE TRAY 설비 산출서'!$F$16,,ROW(A9)-1)</f>
        <v>2</v>
      </c>
      <c r="E88" s="87"/>
      <c r="F88" s="591"/>
      <c r="G88" s="88"/>
      <c r="H88" s="87"/>
      <c r="I88" s="88"/>
      <c r="J88" s="87"/>
      <c r="K88" s="91"/>
      <c r="L88" s="91"/>
      <c r="M88" s="350"/>
    </row>
    <row r="89" spans="1:14" s="84" customFormat="1" ht="22.5" customHeight="1">
      <c r="A89" s="154" t="str">
        <f>전기단가비교표!A89</f>
        <v>J/CONN'</v>
      </c>
      <c r="B89" s="154" t="str">
        <f>전기단가비교표!B89</f>
        <v>H:100</v>
      </c>
      <c r="C89" s="154" t="str">
        <f>전기단가비교표!C89</f>
        <v>EA</v>
      </c>
      <c r="D89" s="94">
        <f ca="1">OFFSET('3.CABLE TRAY 설비 산출서'!$F$16,,ROW(A10)-1)</f>
        <v>62</v>
      </c>
      <c r="E89" s="87"/>
      <c r="F89" s="591"/>
      <c r="G89" s="88"/>
      <c r="H89" s="87"/>
      <c r="I89" s="88"/>
      <c r="J89" s="87"/>
      <c r="K89" s="91"/>
      <c r="L89" s="91"/>
      <c r="M89" s="350"/>
    </row>
    <row r="90" spans="1:14" s="84" customFormat="1" ht="22.5" customHeight="1">
      <c r="A90" s="154" t="str">
        <f>전기단가비교표!A90</f>
        <v>SHANK BOLT&amp;NUT</v>
      </c>
      <c r="B90" s="154" t="str">
        <f>전기단가비교표!B90</f>
        <v>3/8"</v>
      </c>
      <c r="C90" s="154" t="str">
        <f>전기단가비교표!C90</f>
        <v>EA</v>
      </c>
      <c r="D90" s="94">
        <f ca="1">OFFSET('3.CABLE TRAY 설비 산출서'!$F$16,,ROW(A11)-1)</f>
        <v>620</v>
      </c>
      <c r="E90" s="87"/>
      <c r="F90" s="591"/>
      <c r="G90" s="88"/>
      <c r="H90" s="87"/>
      <c r="I90" s="88"/>
      <c r="J90" s="87"/>
      <c r="K90" s="91"/>
      <c r="L90" s="91"/>
      <c r="M90" s="350"/>
    </row>
    <row r="91" spans="1:14" s="84" customFormat="1" ht="22.5" customHeight="1">
      <c r="A91" s="154" t="str">
        <f>전기단가비교표!A91</f>
        <v>B-JUMPER</v>
      </c>
      <c r="B91" s="154" t="str">
        <f>전기단가비교표!B91</f>
        <v>25㎟</v>
      </c>
      <c r="C91" s="154" t="str">
        <f>전기단가비교표!C91</f>
        <v>EA</v>
      </c>
      <c r="D91" s="94">
        <f ca="1">OFFSET('3.CABLE TRAY 설비 산출서'!$F$16,,ROW(A12)-1)</f>
        <v>62</v>
      </c>
      <c r="E91" s="87"/>
      <c r="F91" s="591"/>
      <c r="G91" s="88"/>
      <c r="H91" s="87"/>
      <c r="I91" s="88"/>
      <c r="J91" s="87"/>
      <c r="K91" s="91"/>
      <c r="L91" s="91"/>
      <c r="M91" s="350"/>
    </row>
    <row r="92" spans="1:14" s="84" customFormat="1" ht="22.5" customHeight="1">
      <c r="A92" s="154" t="str">
        <f>전기단가비교표!A92</f>
        <v>CABLE TRAY 지지대</v>
      </c>
      <c r="B92" s="154" t="str">
        <f>전기단가비교표!B92</f>
        <v>바닥,벽체 W:500</v>
      </c>
      <c r="C92" s="154" t="str">
        <f>전기단가비교표!C92</f>
        <v>개소</v>
      </c>
      <c r="D92" s="94">
        <f ca="1">OFFSET('3.CABLE TRAY 설비 산출서'!$F$16,,ROW(A13)-1)</f>
        <v>11</v>
      </c>
      <c r="E92" s="87"/>
      <c r="F92" s="591"/>
      <c r="G92" s="87"/>
      <c r="H92" s="351"/>
      <c r="I92" s="87"/>
      <c r="J92" s="87"/>
      <c r="K92" s="91"/>
      <c r="L92" s="91"/>
      <c r="M92" s="279">
        <f>일위대가목록표!M3</f>
        <v>1</v>
      </c>
    </row>
    <row r="93" spans="1:14" s="84" customFormat="1" ht="22.5" customHeight="1">
      <c r="A93" s="90" t="s">
        <v>43</v>
      </c>
      <c r="B93" s="90" t="str">
        <f>'3.CABLE TRAY 설비 산출서'!E19</f>
        <v>내선전공</v>
      </c>
      <c r="C93" s="225" t="s">
        <v>44</v>
      </c>
      <c r="D93" s="93">
        <f>'3.CABLE TRAY 설비 산출서'!B19</f>
        <v>16.78</v>
      </c>
      <c r="E93" s="87"/>
      <c r="F93" s="87"/>
      <c r="G93" s="337"/>
      <c r="H93" s="225"/>
      <c r="I93" s="88"/>
      <c r="J93" s="87"/>
      <c r="K93" s="91"/>
      <c r="L93" s="91"/>
      <c r="M93" s="226"/>
    </row>
    <row r="94" spans="1:14" ht="22.5" customHeight="1">
      <c r="A94" s="90" t="s">
        <v>50</v>
      </c>
      <c r="B94" s="90" t="s">
        <v>51</v>
      </c>
      <c r="C94" s="225" t="s">
        <v>52</v>
      </c>
      <c r="D94" s="225">
        <v>1</v>
      </c>
      <c r="E94" s="225"/>
      <c r="F94" s="225"/>
      <c r="G94" s="225"/>
      <c r="H94" s="225"/>
      <c r="I94" s="225"/>
      <c r="J94" s="225"/>
      <c r="K94" s="91"/>
      <c r="L94" s="91"/>
      <c r="M94" s="225"/>
    </row>
    <row r="95" spans="1:14" ht="22.5" customHeight="1">
      <c r="C95" s="225"/>
      <c r="D95" s="225"/>
      <c r="E95" s="793"/>
      <c r="F95" s="793"/>
      <c r="G95" s="793"/>
      <c r="H95" s="793"/>
      <c r="I95" s="793"/>
      <c r="J95" s="793"/>
      <c r="K95" s="793"/>
      <c r="L95" s="793"/>
      <c r="M95" s="225"/>
    </row>
    <row r="96" spans="1:14" ht="22.5" customHeight="1">
      <c r="C96" s="225"/>
      <c r="D96" s="225"/>
      <c r="E96" s="225"/>
      <c r="F96" s="225"/>
      <c r="G96" s="225"/>
      <c r="H96" s="225"/>
      <c r="I96" s="225"/>
      <c r="J96" s="225"/>
      <c r="K96" s="91"/>
      <c r="L96" s="91"/>
      <c r="M96" s="225"/>
    </row>
    <row r="97" spans="1:14" ht="22.5" customHeight="1">
      <c r="A97" s="90" t="s">
        <v>13</v>
      </c>
      <c r="C97" s="225"/>
      <c r="D97" s="225"/>
      <c r="E97" s="793"/>
      <c r="F97" s="793"/>
      <c r="G97" s="793"/>
      <c r="H97" s="793"/>
      <c r="I97" s="793"/>
      <c r="J97" s="793"/>
      <c r="K97" s="793"/>
      <c r="L97" s="793"/>
      <c r="M97" s="225"/>
      <c r="N97" s="92">
        <f>SUM(L81:L96)</f>
        <v>0</v>
      </c>
    </row>
    <row r="98" spans="1:14" ht="22.5" customHeight="1">
      <c r="A98" s="790" t="str">
        <f>전기단가비교표!A98</f>
        <v>4.임시전력 설비 공사</v>
      </c>
      <c r="B98" s="790"/>
      <c r="C98" s="790"/>
      <c r="D98" s="225"/>
      <c r="E98" s="225"/>
      <c r="F98" s="225"/>
      <c r="G98" s="225"/>
      <c r="H98" s="225"/>
      <c r="I98" s="225"/>
      <c r="J98" s="225"/>
      <c r="K98" s="225"/>
      <c r="L98" s="225"/>
      <c r="M98" s="225"/>
    </row>
    <row r="99" spans="1:14" s="84" customFormat="1" ht="22.5" customHeight="1">
      <c r="A99" s="154" t="str">
        <f>전기단가비교표!A99</f>
        <v>가교폴리에틸렌(XLPE)절연난연케이블</v>
      </c>
      <c r="B99" s="154" t="str">
        <f>전기단가비교표!B99</f>
        <v>0.6/1kV FW-CV 1C*35㎟</v>
      </c>
      <c r="C99" s="154" t="str">
        <f>전기단가비교표!C99</f>
        <v>m</v>
      </c>
      <c r="D99" s="94">
        <f ca="1">OFFSET('4.임시전력 설비 산출서'!$F$62,,ROW(A1)-1)</f>
        <v>67</v>
      </c>
      <c r="E99" s="87"/>
      <c r="F99" s="225"/>
      <c r="G99" s="88"/>
      <c r="H99" s="87"/>
      <c r="I99" s="88"/>
      <c r="J99" s="87"/>
      <c r="K99" s="91"/>
      <c r="L99" s="91"/>
      <c r="M99" s="226"/>
    </row>
    <row r="100" spans="1:14" s="84" customFormat="1" ht="22.5" customHeight="1">
      <c r="A100" s="154" t="str">
        <f>전기단가비교표!A100</f>
        <v>가교폴리에틸렌(XLPE)절연난연케이블</v>
      </c>
      <c r="B100" s="154" t="str">
        <f>전기단가비교표!B100</f>
        <v>0.6/1kV FW-CV 1C*95㎟</v>
      </c>
      <c r="C100" s="154" t="str">
        <f>전기단가비교표!C100</f>
        <v>m</v>
      </c>
      <c r="D100" s="94">
        <f ca="1">OFFSET('4.임시전력 설비 산출서'!$F$62,,ROW(A2)-1)</f>
        <v>84</v>
      </c>
      <c r="E100" s="87"/>
      <c r="F100" s="591"/>
      <c r="G100" s="88"/>
      <c r="H100" s="87"/>
      <c r="I100" s="88"/>
      <c r="J100" s="87"/>
      <c r="K100" s="91"/>
      <c r="L100" s="91"/>
      <c r="M100" s="226"/>
    </row>
    <row r="101" spans="1:14" s="84" customFormat="1" ht="22.5" customHeight="1">
      <c r="A101" s="154" t="str">
        <f>전기단가비교표!A101</f>
        <v>가교폴리에틸렌(XLPE)절연난연케이블</v>
      </c>
      <c r="B101" s="154" t="str">
        <f>전기단가비교표!B101</f>
        <v>0.6/1kV FW-CV 1C*150㎟</v>
      </c>
      <c r="C101" s="154" t="str">
        <f>전기단가비교표!C101</f>
        <v>m</v>
      </c>
      <c r="D101" s="94">
        <f ca="1">OFFSET('4.임시전력 설비 산출서'!$F$62,,ROW(A3)-1)</f>
        <v>151</v>
      </c>
      <c r="E101" s="87"/>
      <c r="F101" s="591"/>
      <c r="G101" s="88"/>
      <c r="H101" s="87"/>
      <c r="I101" s="88"/>
      <c r="J101" s="87"/>
      <c r="K101" s="91"/>
      <c r="L101" s="91"/>
      <c r="M101" s="226"/>
    </row>
    <row r="102" spans="1:14" s="84" customFormat="1" ht="22.5" customHeight="1">
      <c r="A102" s="154" t="str">
        <f>전기단가비교표!A102</f>
        <v>난연PVC절연접지용전선</v>
      </c>
      <c r="B102" s="154" t="str">
        <f>전기단가비교표!B102</f>
        <v>F-GV 50㎟</v>
      </c>
      <c r="C102" s="154" t="str">
        <f>전기단가비교표!C102</f>
        <v>m</v>
      </c>
      <c r="D102" s="94">
        <f ca="1">OFFSET('4.임시전력 설비 산출서'!$F$62,,ROW(A4)-1)</f>
        <v>40</v>
      </c>
      <c r="E102" s="87"/>
      <c r="F102" s="591"/>
      <c r="G102" s="88"/>
      <c r="H102" s="87"/>
      <c r="I102" s="88"/>
      <c r="J102" s="87"/>
      <c r="K102" s="91"/>
      <c r="L102" s="91"/>
      <c r="M102" s="226"/>
    </row>
    <row r="103" spans="1:14" s="84" customFormat="1" ht="22.5" customHeight="1">
      <c r="A103" s="154" t="str">
        <f>전기단가비교표!A103</f>
        <v>동관단자</v>
      </c>
      <c r="B103" s="154" t="str">
        <f>전기단가비교표!B103</f>
        <v>1HOLE 50㎟</v>
      </c>
      <c r="C103" s="154" t="str">
        <f>전기단가비교표!C103</f>
        <v>EA</v>
      </c>
      <c r="D103" s="94">
        <f ca="1">OFFSET('4.임시전력 설비 산출서'!$F$62,,ROW(A5)-1)</f>
        <v>4</v>
      </c>
      <c r="E103" s="87"/>
      <c r="F103" s="591"/>
      <c r="G103" s="88"/>
      <c r="H103" s="87"/>
      <c r="I103" s="88"/>
      <c r="J103" s="87"/>
      <c r="K103" s="91"/>
      <c r="L103" s="91"/>
      <c r="M103" s="226"/>
    </row>
    <row r="104" spans="1:14" s="84" customFormat="1" ht="22.5" customHeight="1">
      <c r="A104" s="154" t="str">
        <f>전기단가비교표!A104</f>
        <v>동관단자</v>
      </c>
      <c r="B104" s="154" t="str">
        <f>전기단가비교표!B104</f>
        <v>2HOLE 35㎟</v>
      </c>
      <c r="C104" s="154" t="str">
        <f>전기단가비교표!C104</f>
        <v>EA</v>
      </c>
      <c r="D104" s="94">
        <f ca="1">OFFSET('4.임시전력 설비 산출서'!$F$62,,ROW(A6)-1)</f>
        <v>8</v>
      </c>
      <c r="E104" s="87"/>
      <c r="F104" s="591"/>
      <c r="G104" s="88"/>
      <c r="H104" s="87"/>
      <c r="I104" s="88"/>
      <c r="J104" s="87"/>
      <c r="K104" s="91"/>
      <c r="L104" s="91"/>
      <c r="M104" s="226"/>
    </row>
    <row r="105" spans="1:14" s="84" customFormat="1" ht="22.5" customHeight="1">
      <c r="A105" s="154" t="str">
        <f>전기단가비교표!A105</f>
        <v>동관단자</v>
      </c>
      <c r="B105" s="154" t="str">
        <f>전기단가비교표!B105</f>
        <v>2HOLE 95㎟</v>
      </c>
      <c r="C105" s="154" t="str">
        <f>전기단가비교표!C105</f>
        <v>EA</v>
      </c>
      <c r="D105" s="94">
        <f ca="1">OFFSET('4.임시전력 설비 산출서'!$F$62,,ROW(A7)-1)</f>
        <v>24</v>
      </c>
      <c r="E105" s="87"/>
      <c r="F105" s="591"/>
      <c r="G105" s="88"/>
      <c r="H105" s="87"/>
      <c r="I105" s="88"/>
      <c r="J105" s="87"/>
      <c r="K105" s="91"/>
      <c r="L105" s="91"/>
      <c r="M105" s="226"/>
    </row>
    <row r="106" spans="1:14" s="84" customFormat="1" ht="22.5" customHeight="1">
      <c r="A106" s="154" t="str">
        <f>전기단가비교표!A106</f>
        <v>동관단자</v>
      </c>
      <c r="B106" s="154" t="str">
        <f>전기단가비교표!B106</f>
        <v>2HOLE 150㎟</v>
      </c>
      <c r="C106" s="154" t="str">
        <f>전기단가비교표!C106</f>
        <v>EA</v>
      </c>
      <c r="D106" s="94">
        <f ca="1">OFFSET('4.임시전력 설비 산출서'!$F$62,,ROW(A8)-1)</f>
        <v>16</v>
      </c>
      <c r="E106" s="87"/>
      <c r="F106" s="591"/>
      <c r="G106" s="88"/>
      <c r="H106" s="87"/>
      <c r="I106" s="88"/>
      <c r="J106" s="87"/>
      <c r="K106" s="91"/>
      <c r="L106" s="91"/>
      <c r="M106" s="226"/>
    </row>
    <row r="107" spans="1:14" s="84" customFormat="1" ht="22.5" customHeight="1">
      <c r="A107" s="154" t="str">
        <f>전기단가비교표!A107</f>
        <v>저압케이블 재사용</v>
      </c>
      <c r="B107" s="154" t="str">
        <f>전기단가비교표!B107</f>
        <v>0.6/1kV FW-CV 1C*240㎟</v>
      </c>
      <c r="C107" s="154" t="str">
        <f>전기단가비교표!C107</f>
        <v>m</v>
      </c>
      <c r="D107" s="94">
        <f ca="1">OFFSET('4.임시전력 설비 산출서'!$F$62,,ROW(A9)-1)</f>
        <v>40</v>
      </c>
      <c r="E107" s="87"/>
      <c r="F107" s="601"/>
      <c r="G107" s="88"/>
      <c r="H107" s="87"/>
      <c r="I107" s="88"/>
      <c r="J107" s="87"/>
      <c r="K107" s="91"/>
      <c r="L107" s="91"/>
      <c r="M107" s="600" t="s">
        <v>88</v>
      </c>
    </row>
    <row r="108" spans="1:14" s="84" customFormat="1" ht="22.5" customHeight="1">
      <c r="A108" s="154" t="str">
        <f>전기단가비교표!A108</f>
        <v>저압케이블 재사용</v>
      </c>
      <c r="B108" s="154" t="str">
        <f>전기단가비교표!B108</f>
        <v>0.6/1kV FW-CV 1C*150㎟</v>
      </c>
      <c r="C108" s="154" t="str">
        <f>전기단가비교표!C108</f>
        <v>m</v>
      </c>
      <c r="D108" s="94">
        <f ca="1">OFFSET('4.임시전력 설비 산출서'!$F$62,,ROW(A10)-1)</f>
        <v>288</v>
      </c>
      <c r="E108" s="87"/>
      <c r="F108" s="591"/>
      <c r="G108" s="88"/>
      <c r="H108" s="87"/>
      <c r="I108" s="88"/>
      <c r="J108" s="87"/>
      <c r="K108" s="91"/>
      <c r="L108" s="91"/>
      <c r="M108" s="226" t="s">
        <v>88</v>
      </c>
    </row>
    <row r="109" spans="1:14" s="84" customFormat="1" ht="22.5" customHeight="1">
      <c r="A109" s="154" t="str">
        <f>전기단가비교표!A109</f>
        <v>접지전선 재사용</v>
      </c>
      <c r="B109" s="154" t="str">
        <f>전기단가비교표!B109</f>
        <v>F-GV 50㎟</v>
      </c>
      <c r="C109" s="154" t="str">
        <f>전기단가비교표!C109</f>
        <v>m</v>
      </c>
      <c r="D109" s="94">
        <f ca="1">OFFSET('4.임시전력 설비 산출서'!$F$62,,ROW(A11)-1)</f>
        <v>36</v>
      </c>
      <c r="E109" s="87"/>
      <c r="F109" s="591"/>
      <c r="G109" s="88"/>
      <c r="H109" s="87"/>
      <c r="I109" s="88"/>
      <c r="J109" s="87"/>
      <c r="K109" s="91"/>
      <c r="L109" s="91"/>
      <c r="M109" s="350" t="s">
        <v>88</v>
      </c>
    </row>
    <row r="110" spans="1:14" s="84" customFormat="1" ht="22.5" customHeight="1">
      <c r="A110" s="154" t="str">
        <f>전기단가비교표!A110</f>
        <v>저압케이블 재사용</v>
      </c>
      <c r="B110" s="154" t="str">
        <f>전기단가비교표!B110</f>
        <v>600V CV 14㎟/3C</v>
      </c>
      <c r="C110" s="154" t="str">
        <f>전기단가비교표!C110</f>
        <v>m</v>
      </c>
      <c r="D110" s="94">
        <f ca="1">OFFSET('4.임시전력 설비 산출서'!$F$62,,ROW(A12)-1)</f>
        <v>7</v>
      </c>
      <c r="E110" s="87"/>
      <c r="F110" s="591"/>
      <c r="G110" s="88"/>
      <c r="H110" s="87"/>
      <c r="I110" s="88"/>
      <c r="J110" s="87"/>
      <c r="K110" s="91"/>
      <c r="L110" s="91"/>
      <c r="M110" s="350" t="s">
        <v>88</v>
      </c>
    </row>
    <row r="111" spans="1:14" s="84" customFormat="1" ht="22.5" customHeight="1">
      <c r="A111" s="154" t="str">
        <f>전기단가비교표!A111</f>
        <v>저압케이블 재사용</v>
      </c>
      <c r="B111" s="154" t="str">
        <f>전기단가비교표!B111</f>
        <v>600V CV 14㎟/4C</v>
      </c>
      <c r="C111" s="154" t="str">
        <f>전기단가비교표!C111</f>
        <v>m</v>
      </c>
      <c r="D111" s="94">
        <f ca="1">OFFSET('4.임시전력 설비 산출서'!$F$62,,ROW(A13)-1)</f>
        <v>74</v>
      </c>
      <c r="E111" s="87"/>
      <c r="F111" s="591"/>
      <c r="G111" s="88"/>
      <c r="H111" s="87"/>
      <c r="I111" s="88"/>
      <c r="J111" s="87"/>
      <c r="K111" s="91"/>
      <c r="L111" s="91"/>
      <c r="M111" s="350" t="s">
        <v>88</v>
      </c>
    </row>
    <row r="112" spans="1:14" s="84" customFormat="1" ht="22.5" customHeight="1">
      <c r="A112" s="154" t="str">
        <f>전기단가비교표!A112</f>
        <v>저압케이블 재사용</v>
      </c>
      <c r="B112" s="154" t="str">
        <f>전기단가비교표!B112</f>
        <v>600V CV 22㎟/4C</v>
      </c>
      <c r="C112" s="154" t="str">
        <f>전기단가비교표!C112</f>
        <v>m</v>
      </c>
      <c r="D112" s="94">
        <f ca="1">OFFSET('4.임시전력 설비 산출서'!$F$62,,ROW(A14)-1)</f>
        <v>7</v>
      </c>
      <c r="E112" s="87"/>
      <c r="F112" s="591"/>
      <c r="G112" s="88"/>
      <c r="H112" s="87"/>
      <c r="I112" s="88"/>
      <c r="J112" s="87"/>
      <c r="K112" s="91"/>
      <c r="L112" s="91"/>
      <c r="M112" s="350" t="s">
        <v>88</v>
      </c>
    </row>
    <row r="113" spans="1:13" s="84" customFormat="1" ht="22.5" customHeight="1">
      <c r="A113" s="154" t="str">
        <f>전기단가비교표!A113</f>
        <v>저압케이블 재사용</v>
      </c>
      <c r="B113" s="154" t="str">
        <f>전기단가비교표!B113</f>
        <v>600V CV 25㎟/4C</v>
      </c>
      <c r="C113" s="154" t="str">
        <f>전기단가비교표!C113</f>
        <v>m</v>
      </c>
      <c r="D113" s="94">
        <f ca="1">OFFSET('4.임시전력 설비 산출서'!$F$62,,ROW(A15)-1)</f>
        <v>7</v>
      </c>
      <c r="E113" s="87"/>
      <c r="F113" s="591"/>
      <c r="G113" s="88"/>
      <c r="H113" s="87"/>
      <c r="I113" s="88"/>
      <c r="J113" s="87"/>
      <c r="K113" s="91"/>
      <c r="L113" s="91"/>
      <c r="M113" s="350" t="s">
        <v>88</v>
      </c>
    </row>
    <row r="114" spans="1:13" s="84" customFormat="1" ht="22.5" customHeight="1">
      <c r="A114" s="154" t="str">
        <f>전기단가비교표!A114</f>
        <v>저압케이블 재사용</v>
      </c>
      <c r="B114" s="154" t="str">
        <f>전기단가비교표!B114</f>
        <v>600V CV 35㎟/1C</v>
      </c>
      <c r="C114" s="154" t="str">
        <f>전기단가비교표!C114</f>
        <v>m</v>
      </c>
      <c r="D114" s="94">
        <f ca="1">OFFSET('4.임시전력 설비 산출서'!$F$62,,ROW(A16)-1)</f>
        <v>64</v>
      </c>
      <c r="E114" s="87"/>
      <c r="F114" s="591"/>
      <c r="G114" s="88"/>
      <c r="H114" s="87"/>
      <c r="I114" s="88"/>
      <c r="J114" s="87"/>
      <c r="K114" s="91"/>
      <c r="L114" s="91"/>
      <c r="M114" s="350" t="s">
        <v>88</v>
      </c>
    </row>
    <row r="115" spans="1:13" s="84" customFormat="1" ht="22.5" customHeight="1">
      <c r="A115" s="154" t="str">
        <f>전기단가비교표!A115</f>
        <v>저압케이블 재사용</v>
      </c>
      <c r="B115" s="154" t="str">
        <f>전기단가비교표!B115</f>
        <v>600V CV 38㎟/1C</v>
      </c>
      <c r="C115" s="154" t="str">
        <f>전기단가비교표!C115</f>
        <v>m</v>
      </c>
      <c r="D115" s="94">
        <f ca="1">OFFSET('4.임시전력 설비 산출서'!$F$62,,ROW(A17)-1)</f>
        <v>124</v>
      </c>
      <c r="E115" s="87"/>
      <c r="F115" s="591"/>
      <c r="G115" s="88"/>
      <c r="H115" s="87"/>
      <c r="I115" s="88"/>
      <c r="J115" s="87"/>
      <c r="K115" s="91"/>
      <c r="L115" s="91"/>
      <c r="M115" s="350" t="s">
        <v>88</v>
      </c>
    </row>
    <row r="116" spans="1:13" s="84" customFormat="1" ht="22.5" customHeight="1">
      <c r="A116" s="154" t="str">
        <f>전기단가비교표!A116</f>
        <v>저압케이블 재사용</v>
      </c>
      <c r="B116" s="154" t="str">
        <f>전기단가비교표!B116</f>
        <v>600V CV 60㎟/1C</v>
      </c>
      <c r="C116" s="154" t="str">
        <f>전기단가비교표!C116</f>
        <v>m</v>
      </c>
      <c r="D116" s="94">
        <f ca="1">OFFSET('4.임시전력 설비 산출서'!$F$62,,ROW(A18)-1)</f>
        <v>92</v>
      </c>
      <c r="E116" s="87"/>
      <c r="F116" s="591"/>
      <c r="G116" s="88"/>
      <c r="H116" s="87"/>
      <c r="I116" s="88"/>
      <c r="J116" s="87"/>
      <c r="K116" s="91"/>
      <c r="L116" s="91"/>
      <c r="M116" s="350" t="s">
        <v>88</v>
      </c>
    </row>
    <row r="117" spans="1:13" s="84" customFormat="1" ht="22.5" customHeight="1">
      <c r="A117" s="154" t="str">
        <f>전기단가비교표!A117</f>
        <v>저압케이블 재사용</v>
      </c>
      <c r="B117" s="154" t="str">
        <f>전기단가비교표!B117</f>
        <v>600V CV 100㎟/1C</v>
      </c>
      <c r="C117" s="154" t="str">
        <f>전기단가비교표!C117</f>
        <v>m</v>
      </c>
      <c r="D117" s="94">
        <f ca="1">OFFSET('4.임시전력 설비 산출서'!$F$62,,ROW(A19)-1)</f>
        <v>148</v>
      </c>
      <c r="E117" s="87"/>
      <c r="F117" s="591"/>
      <c r="G117" s="88"/>
      <c r="H117" s="87"/>
      <c r="I117" s="88"/>
      <c r="J117" s="87"/>
      <c r="K117" s="91"/>
      <c r="L117" s="91"/>
      <c r="M117" s="350" t="s">
        <v>88</v>
      </c>
    </row>
    <row r="118" spans="1:13" s="84" customFormat="1" ht="22.5" customHeight="1">
      <c r="A118" s="154" t="str">
        <f>전기단가비교표!A118</f>
        <v>저압케이블 재사용</v>
      </c>
      <c r="B118" s="154" t="str">
        <f>전기단가비교표!B118</f>
        <v>600V CV 200㎟/1C</v>
      </c>
      <c r="C118" s="154" t="str">
        <f>전기단가비교표!C118</f>
        <v>m</v>
      </c>
      <c r="D118" s="94">
        <f ca="1">OFFSET('4.임시전력 설비 산출서'!$F$62,,ROW(A20)-1)</f>
        <v>56</v>
      </c>
      <c r="E118" s="87"/>
      <c r="F118" s="591"/>
      <c r="G118" s="88"/>
      <c r="H118" s="87"/>
      <c r="I118" s="88"/>
      <c r="J118" s="87"/>
      <c r="K118" s="91"/>
      <c r="L118" s="91"/>
      <c r="M118" s="350" t="s">
        <v>88</v>
      </c>
    </row>
    <row r="119" spans="1:13" s="84" customFormat="1" ht="22.5" customHeight="1">
      <c r="A119" s="154" t="str">
        <f>전기단가비교표!A119</f>
        <v>저압케이블 재사용</v>
      </c>
      <c r="B119" s="154" t="str">
        <f>전기단가비교표!B119</f>
        <v>600V CV 250㎟/1C</v>
      </c>
      <c r="C119" s="154" t="str">
        <f>전기단가비교표!C119</f>
        <v>m</v>
      </c>
      <c r="D119" s="94">
        <f ca="1">OFFSET('4.임시전력 설비 산출서'!$F$62,,ROW(A21)-1)</f>
        <v>32</v>
      </c>
      <c r="E119" s="87"/>
      <c r="F119" s="591"/>
      <c r="G119" s="88"/>
      <c r="H119" s="87"/>
      <c r="I119" s="88"/>
      <c r="J119" s="87"/>
      <c r="K119" s="91"/>
      <c r="L119" s="91"/>
      <c r="M119" s="350" t="s">
        <v>88</v>
      </c>
    </row>
    <row r="120" spans="1:13" s="84" customFormat="1" ht="22.5" customHeight="1">
      <c r="A120" s="154" t="str">
        <f>전기단가비교표!A120</f>
        <v>저압케이블 재사용</v>
      </c>
      <c r="B120" s="154" t="str">
        <f>전기단가비교표!B120</f>
        <v>FR-8 22㎟/4C</v>
      </c>
      <c r="C120" s="154" t="str">
        <f>전기단가비교표!C120</f>
        <v>m</v>
      </c>
      <c r="D120" s="94">
        <f ca="1">OFFSET('4.임시전력 설비 산출서'!$F$62,,ROW(A22)-1)</f>
        <v>14</v>
      </c>
      <c r="E120" s="87"/>
      <c r="F120" s="591"/>
      <c r="G120" s="88"/>
      <c r="H120" s="87"/>
      <c r="I120" s="88"/>
      <c r="J120" s="87"/>
      <c r="K120" s="91"/>
      <c r="L120" s="91"/>
      <c r="M120" s="350" t="s">
        <v>88</v>
      </c>
    </row>
    <row r="121" spans="1:13" s="84" customFormat="1" ht="22.5" customHeight="1">
      <c r="A121" s="154" t="str">
        <f>전기단가비교표!A121</f>
        <v>저압케이블 재사용</v>
      </c>
      <c r="B121" s="154" t="str">
        <f>전기단가비교표!B121</f>
        <v>FR-8 38㎟/1C</v>
      </c>
      <c r="C121" s="154" t="str">
        <f>전기단가비교표!C121</f>
        <v>m</v>
      </c>
      <c r="D121" s="94">
        <f ca="1">OFFSET('4.임시전력 설비 산출서'!$F$62,,ROW(A23)-1)</f>
        <v>56</v>
      </c>
      <c r="E121" s="87"/>
      <c r="F121" s="591"/>
      <c r="G121" s="88"/>
      <c r="H121" s="87"/>
      <c r="I121" s="88"/>
      <c r="J121" s="87"/>
      <c r="K121" s="91"/>
      <c r="L121" s="91"/>
      <c r="M121" s="350" t="s">
        <v>88</v>
      </c>
    </row>
    <row r="122" spans="1:13" s="84" customFormat="1" ht="22.5" customHeight="1">
      <c r="A122" s="154" t="str">
        <f>전기단가비교표!A122</f>
        <v>저압케이블 재사용</v>
      </c>
      <c r="B122" s="154" t="str">
        <f>전기단가비교표!B122</f>
        <v>FR-8 100㎟/1C</v>
      </c>
      <c r="C122" s="154" t="str">
        <f>전기단가비교표!C122</f>
        <v>m</v>
      </c>
      <c r="D122" s="94">
        <f ca="1">OFFSET('4.임시전력 설비 산출서'!$F$62,,ROW(A24)-1)</f>
        <v>28</v>
      </c>
      <c r="E122" s="87"/>
      <c r="F122" s="591"/>
      <c r="G122" s="88"/>
      <c r="H122" s="87"/>
      <c r="I122" s="88"/>
      <c r="J122" s="87"/>
      <c r="K122" s="91"/>
      <c r="L122" s="91"/>
      <c r="M122" s="350" t="s">
        <v>88</v>
      </c>
    </row>
    <row r="123" spans="1:13" s="84" customFormat="1" ht="22.5" customHeight="1">
      <c r="A123" s="154" t="str">
        <f>전기단가비교표!A123</f>
        <v>저압케이블 재사용</v>
      </c>
      <c r="B123" s="154" t="str">
        <f>전기단가비교표!B123</f>
        <v>FR-8 250㎟/1C</v>
      </c>
      <c r="C123" s="154" t="str">
        <f>전기단가비교표!C123</f>
        <v>m</v>
      </c>
      <c r="D123" s="94">
        <f ca="1">OFFSET('4.임시전력 설비 산출서'!$F$62,,ROW(A25)-1)</f>
        <v>28</v>
      </c>
      <c r="E123" s="87"/>
      <c r="F123" s="591"/>
      <c r="G123" s="88"/>
      <c r="H123" s="87"/>
      <c r="I123" s="88"/>
      <c r="J123" s="87"/>
      <c r="K123" s="91"/>
      <c r="L123" s="91"/>
      <c r="M123" s="350" t="s">
        <v>88</v>
      </c>
    </row>
    <row r="124" spans="1:13" s="84" customFormat="1" ht="22.5" customHeight="1">
      <c r="A124" s="154" t="s">
        <v>522</v>
      </c>
      <c r="B124" s="154" t="s">
        <v>523</v>
      </c>
      <c r="C124" s="154" t="s">
        <v>52</v>
      </c>
      <c r="D124" s="94">
        <v>1</v>
      </c>
      <c r="E124" s="87"/>
      <c r="F124" s="591"/>
      <c r="G124" s="87"/>
      <c r="H124" s="351"/>
      <c r="I124" s="87"/>
      <c r="J124" s="87"/>
      <c r="K124" s="91"/>
      <c r="L124" s="91"/>
      <c r="M124" s="279"/>
    </row>
    <row r="125" spans="1:13" s="84" customFormat="1" ht="22.5" customHeight="1">
      <c r="A125" s="90" t="s">
        <v>43</v>
      </c>
      <c r="B125" s="90" t="str">
        <f>'4.임시전력 설비 산출서'!E67</f>
        <v>내선전공</v>
      </c>
      <c r="C125" s="225" t="s">
        <v>44</v>
      </c>
      <c r="D125" s="93">
        <f>'4.임시전력 설비 산출서'!B67</f>
        <v>1.07</v>
      </c>
      <c r="E125" s="87"/>
      <c r="F125" s="87"/>
      <c r="G125" s="337"/>
      <c r="H125" s="225"/>
      <c r="I125" s="88"/>
      <c r="J125" s="87"/>
      <c r="K125" s="91"/>
      <c r="L125" s="91"/>
      <c r="M125" s="226"/>
    </row>
    <row r="126" spans="1:13" ht="22.5" customHeight="1">
      <c r="A126" s="90" t="s">
        <v>43</v>
      </c>
      <c r="B126" s="90" t="str">
        <f>'4.임시전력 설비 산출서'!E68</f>
        <v>저압케이블전공</v>
      </c>
      <c r="C126" s="225" t="s">
        <v>44</v>
      </c>
      <c r="D126" s="93">
        <f>'4.임시전력 설비 산출서'!B68</f>
        <v>87.85</v>
      </c>
      <c r="E126" s="225"/>
      <c r="F126" s="225"/>
      <c r="G126" s="337"/>
      <c r="H126" s="225"/>
      <c r="I126" s="225"/>
      <c r="J126" s="225"/>
      <c r="K126" s="91"/>
      <c r="L126" s="91"/>
      <c r="M126" s="225"/>
    </row>
    <row r="127" spans="1:13" ht="22.5" customHeight="1">
      <c r="A127" s="90" t="s">
        <v>43</v>
      </c>
      <c r="B127" s="90" t="str">
        <f>'4.임시전력 설비 산출서'!E69</f>
        <v>보통인부</v>
      </c>
      <c r="C127" s="225" t="s">
        <v>44</v>
      </c>
      <c r="D127" s="93">
        <f>'4.임시전력 설비 산출서'!B69</f>
        <v>16.48</v>
      </c>
      <c r="E127" s="225"/>
      <c r="F127" s="225"/>
      <c r="G127" s="337"/>
      <c r="H127" s="225"/>
      <c r="I127" s="225"/>
      <c r="J127" s="225"/>
      <c r="K127" s="91"/>
      <c r="L127" s="91"/>
      <c r="M127" s="225"/>
    </row>
    <row r="128" spans="1:13" ht="22.5" customHeight="1">
      <c r="A128" s="90" t="s">
        <v>50</v>
      </c>
      <c r="B128" s="90" t="s">
        <v>51</v>
      </c>
      <c r="C128" s="225" t="s">
        <v>52</v>
      </c>
      <c r="D128" s="225">
        <v>1</v>
      </c>
      <c r="E128" s="225"/>
      <c r="F128" s="225"/>
      <c r="G128" s="225"/>
      <c r="H128" s="225"/>
      <c r="I128" s="225"/>
      <c r="J128" s="225"/>
      <c r="K128" s="91"/>
      <c r="L128" s="91"/>
      <c r="M128" s="225"/>
    </row>
    <row r="129" spans="1:14" ht="22.5" customHeight="1">
      <c r="C129" s="225"/>
      <c r="D129" s="225"/>
      <c r="E129" s="225"/>
      <c r="F129" s="225"/>
      <c r="G129" s="225"/>
      <c r="H129" s="225"/>
      <c r="I129" s="225"/>
      <c r="J129" s="225"/>
      <c r="K129" s="91"/>
      <c r="L129" s="91"/>
      <c r="M129" s="225"/>
    </row>
    <row r="130" spans="1:14" ht="22.5" customHeight="1">
      <c r="C130" s="225"/>
      <c r="D130" s="225"/>
      <c r="E130" s="225"/>
      <c r="F130" s="225"/>
      <c r="G130" s="225"/>
      <c r="H130" s="225"/>
      <c r="I130" s="225"/>
      <c r="J130" s="225"/>
      <c r="K130" s="91"/>
      <c r="L130" s="91"/>
      <c r="M130" s="225"/>
    </row>
    <row r="131" spans="1:14" ht="22.5" customHeight="1">
      <c r="C131" s="225"/>
      <c r="D131" s="225"/>
      <c r="E131" s="225"/>
      <c r="F131" s="225"/>
      <c r="G131" s="225"/>
      <c r="H131" s="225"/>
      <c r="I131" s="225"/>
      <c r="J131" s="225"/>
      <c r="K131" s="91"/>
      <c r="L131" s="91"/>
      <c r="M131" s="225"/>
    </row>
    <row r="132" spans="1:14" ht="22.5" customHeight="1">
      <c r="C132" s="225"/>
      <c r="D132" s="225"/>
      <c r="E132" s="225"/>
      <c r="F132" s="225"/>
      <c r="G132" s="225"/>
      <c r="H132" s="225"/>
      <c r="I132" s="225"/>
      <c r="J132" s="225"/>
      <c r="K132" s="91"/>
      <c r="L132" s="91"/>
      <c r="M132" s="225"/>
    </row>
    <row r="133" spans="1:14" ht="22.5" customHeight="1">
      <c r="C133" s="225"/>
      <c r="D133" s="225"/>
      <c r="E133" s="225"/>
      <c r="F133" s="225"/>
      <c r="G133" s="225"/>
      <c r="H133" s="225"/>
      <c r="I133" s="225"/>
      <c r="J133" s="225"/>
      <c r="K133" s="91"/>
      <c r="L133" s="91"/>
      <c r="M133" s="225"/>
    </row>
    <row r="134" spans="1:14" ht="22.5" customHeight="1">
      <c r="C134" s="225"/>
      <c r="D134" s="225"/>
      <c r="E134" s="225"/>
      <c r="F134" s="225"/>
      <c r="G134" s="225"/>
      <c r="H134" s="225"/>
      <c r="I134" s="225"/>
      <c r="J134" s="225"/>
      <c r="K134" s="91"/>
      <c r="L134" s="91"/>
      <c r="M134" s="225"/>
    </row>
    <row r="135" spans="1:14" ht="22.5" customHeight="1">
      <c r="A135" s="90" t="s">
        <v>13</v>
      </c>
      <c r="C135" s="225"/>
      <c r="D135" s="225"/>
      <c r="E135" s="793"/>
      <c r="F135" s="793"/>
      <c r="G135" s="793"/>
      <c r="H135" s="793"/>
      <c r="I135" s="793"/>
      <c r="J135" s="793"/>
      <c r="K135" s="793"/>
      <c r="L135" s="793"/>
      <c r="M135" s="225"/>
      <c r="N135" s="92">
        <f>SUM(L99:L134)</f>
        <v>0</v>
      </c>
    </row>
    <row r="136" spans="1:14" ht="22.5" customHeight="1">
      <c r="A136" s="599" t="str">
        <f>전기단가비교표!A136</f>
        <v>5. UPS설비공사</v>
      </c>
    </row>
    <row r="137" spans="1:14" s="84" customFormat="1" ht="22.5" customHeight="1">
      <c r="A137" s="154" t="str">
        <f>전기단가비교표!A137</f>
        <v>CABLE DUCT(STRAIGHT)</v>
      </c>
      <c r="B137" s="154" t="str">
        <f>전기단가비교표!B137</f>
        <v>2.3T W:200xH:100</v>
      </c>
      <c r="C137" s="154" t="str">
        <f>전기단가비교표!C137</f>
        <v>EA</v>
      </c>
      <c r="D137" s="640">
        <f ca="1">OFFSET('5.UPS설비 산출서'!$F$13,,ROW(A1)-1)</f>
        <v>3</v>
      </c>
      <c r="E137" s="87"/>
      <c r="F137" s="601"/>
      <c r="G137" s="88"/>
      <c r="H137" s="87"/>
      <c r="I137" s="88"/>
      <c r="J137" s="87"/>
      <c r="K137" s="91"/>
      <c r="L137" s="91"/>
      <c r="M137" s="600"/>
    </row>
    <row r="138" spans="1:14" s="84" customFormat="1" ht="22.5" customHeight="1">
      <c r="A138" s="154" t="str">
        <f>전기단가비교표!A138</f>
        <v>UPS 분전반</v>
      </c>
      <c r="B138" s="154" t="str">
        <f>전기단가비교표!B138</f>
        <v>옥내노출 ALL STS</v>
      </c>
      <c r="C138" s="154" t="str">
        <f>전기단가비교표!C138</f>
        <v>EA</v>
      </c>
      <c r="D138" s="640">
        <f ca="1">OFFSET('5.UPS설비 산출서'!$F$13,,ROW(A2)-1)</f>
        <v>1</v>
      </c>
      <c r="E138" s="87"/>
      <c r="F138" s="601"/>
      <c r="G138" s="88"/>
      <c r="H138" s="87"/>
      <c r="I138" s="88"/>
      <c r="J138" s="87"/>
      <c r="K138" s="91"/>
      <c r="L138" s="91"/>
      <c r="M138" s="600"/>
    </row>
    <row r="139" spans="1:14" s="84" customFormat="1" ht="22.5" customHeight="1">
      <c r="A139" s="154" t="str">
        <f>전기단가비교표!A139</f>
        <v>저압케이블 재사용</v>
      </c>
      <c r="B139" s="154" t="str">
        <f>전기단가비교표!B139</f>
        <v>600V CV 38㎟/1C</v>
      </c>
      <c r="C139" s="154" t="str">
        <f>전기단가비교표!C139</f>
        <v>m</v>
      </c>
      <c r="D139" s="640">
        <f ca="1">OFFSET('5.UPS설비 산출서'!$F$13,,ROW(A3)-1)</f>
        <v>12</v>
      </c>
      <c r="E139" s="87"/>
      <c r="F139" s="601"/>
      <c r="G139" s="88"/>
      <c r="H139" s="87"/>
      <c r="I139" s="88"/>
      <c r="J139" s="87"/>
      <c r="K139" s="91"/>
      <c r="L139" s="91"/>
      <c r="M139" s="600" t="s">
        <v>88</v>
      </c>
    </row>
    <row r="140" spans="1:14" s="84" customFormat="1" ht="22.5" customHeight="1">
      <c r="A140" s="154" t="str">
        <f>전기단가비교표!A140</f>
        <v>저압케이블 재사용</v>
      </c>
      <c r="B140" s="154" t="str">
        <f>전기단가비교표!B140</f>
        <v>600V CV 50㎟/1C</v>
      </c>
      <c r="C140" s="154" t="str">
        <f>전기단가비교표!C140</f>
        <v>m</v>
      </c>
      <c r="D140" s="640">
        <f ca="1">OFFSET('5.UPS설비 산출서'!$F$13,,ROW(A4)-1)</f>
        <v>12</v>
      </c>
      <c r="E140" s="87"/>
      <c r="F140" s="601"/>
      <c r="G140" s="88"/>
      <c r="H140" s="87"/>
      <c r="I140" s="88"/>
      <c r="J140" s="87"/>
      <c r="K140" s="91"/>
      <c r="L140" s="91"/>
      <c r="M140" s="600" t="s">
        <v>88</v>
      </c>
    </row>
    <row r="141" spans="1:14" s="84" customFormat="1" ht="22.5" customHeight="1">
      <c r="A141" s="154" t="str">
        <f>전기단가비교표!A141</f>
        <v>저압케이블 재사용</v>
      </c>
      <c r="B141" s="154" t="str">
        <f>전기단가비교표!B141</f>
        <v>600V CV 60㎟/1C</v>
      </c>
      <c r="C141" s="154" t="str">
        <f>전기단가비교표!C141</f>
        <v>m</v>
      </c>
      <c r="D141" s="640">
        <f ca="1">OFFSET('5.UPS설비 산출서'!$F$13,,ROW(A5)-1)</f>
        <v>12</v>
      </c>
      <c r="E141" s="87"/>
      <c r="F141" s="601"/>
      <c r="G141" s="88"/>
      <c r="H141" s="87"/>
      <c r="I141" s="88"/>
      <c r="J141" s="87"/>
      <c r="K141" s="91"/>
      <c r="L141" s="91"/>
      <c r="M141" s="600" t="s">
        <v>88</v>
      </c>
    </row>
    <row r="142" spans="1:14" s="84" customFormat="1" ht="22.5" customHeight="1">
      <c r="A142" s="154" t="str">
        <f>전기단가비교표!A142</f>
        <v>저압케이블 재사용</v>
      </c>
      <c r="B142" s="154" t="str">
        <f>전기단가비교표!B142</f>
        <v>600V CV 100㎟/1C</v>
      </c>
      <c r="C142" s="154" t="str">
        <f>전기단가비교표!C142</f>
        <v>m</v>
      </c>
      <c r="D142" s="640">
        <f ca="1">OFFSET('5.UPS설비 산출서'!$F$13,,ROW(A6)-1)</f>
        <v>12</v>
      </c>
      <c r="E142" s="87"/>
      <c r="F142" s="601"/>
      <c r="G142" s="88"/>
      <c r="H142" s="87"/>
      <c r="I142" s="88"/>
      <c r="J142" s="87"/>
      <c r="K142" s="91"/>
      <c r="L142" s="91"/>
      <c r="M142" s="600" t="s">
        <v>88</v>
      </c>
    </row>
    <row r="143" spans="1:14" s="84" customFormat="1" ht="22.5" customHeight="1">
      <c r="A143" s="154" t="str">
        <f>전기단가비교표!A143</f>
        <v>UPS 분전반 철거</v>
      </c>
      <c r="B143" s="154" t="str">
        <f>전기단가비교표!B143</f>
        <v>옥내노출 ALL STS</v>
      </c>
      <c r="C143" s="154" t="str">
        <f>전기단가비교표!C143</f>
        <v>EA</v>
      </c>
      <c r="D143" s="640">
        <f ca="1">OFFSET('5.UPS설비 산출서'!$F$13,,ROW(A7)-1)</f>
        <v>1</v>
      </c>
      <c r="E143" s="87"/>
      <c r="F143" s="601"/>
      <c r="G143" s="88"/>
      <c r="H143" s="87"/>
      <c r="I143" s="88"/>
      <c r="J143" s="87"/>
      <c r="K143" s="91"/>
      <c r="L143" s="91"/>
      <c r="M143" s="600" t="s">
        <v>88</v>
      </c>
    </row>
    <row r="144" spans="1:14" s="84" customFormat="1" ht="22.5" customHeight="1">
      <c r="A144" s="154" t="str">
        <f>전기단가비교표!A144</f>
        <v>강제전선관 철거</v>
      </c>
      <c r="B144" s="154" t="str">
        <f>전기단가비교표!B144</f>
        <v>STEEL 22C</v>
      </c>
      <c r="C144" s="154" t="str">
        <f>전기단가비교표!C144</f>
        <v>m</v>
      </c>
      <c r="D144" s="640">
        <f ca="1">OFFSET('5.UPS설비 산출서'!$F$13,,ROW(A8)-1)</f>
        <v>6</v>
      </c>
      <c r="E144" s="87"/>
      <c r="F144" s="601"/>
      <c r="G144" s="88"/>
      <c r="H144" s="87"/>
      <c r="I144" s="88"/>
      <c r="J144" s="87"/>
      <c r="K144" s="91"/>
      <c r="L144" s="91"/>
      <c r="M144" s="600" t="s">
        <v>88</v>
      </c>
    </row>
    <row r="145" spans="1:14" s="84" customFormat="1" ht="22.5" customHeight="1">
      <c r="A145" s="154" t="str">
        <f>전기단가비교표!A145</f>
        <v>강제전선관 철거</v>
      </c>
      <c r="B145" s="154" t="str">
        <f>전기단가비교표!B145</f>
        <v>STEEL 36C</v>
      </c>
      <c r="C145" s="154" t="str">
        <f>전기단가비교표!C145</f>
        <v>m</v>
      </c>
      <c r="D145" s="640">
        <f ca="1">OFFSET('5.UPS설비 산출서'!$F$13,,ROW(A9)-1)</f>
        <v>3</v>
      </c>
      <c r="E145" s="87"/>
      <c r="F145" s="601"/>
      <c r="G145" s="88"/>
      <c r="H145" s="87"/>
      <c r="I145" s="88"/>
      <c r="J145" s="87"/>
      <c r="K145" s="91"/>
      <c r="L145" s="91"/>
      <c r="M145" s="600" t="s">
        <v>88</v>
      </c>
    </row>
    <row r="146" spans="1:14" s="84" customFormat="1" ht="22.5" customHeight="1">
      <c r="A146" s="154" t="str">
        <f>전기단가비교표!A146</f>
        <v>UPS(50KVA) 철거</v>
      </c>
      <c r="B146" s="154" t="str">
        <f>전기단가비교표!B146</f>
        <v>폐축전기 처리포함</v>
      </c>
      <c r="C146" s="154" t="str">
        <f>전기단가비교표!C146</f>
        <v>EA</v>
      </c>
      <c r="D146" s="640">
        <f ca="1">OFFSET('5.UPS설비 산출서'!$F$13,,ROW(A10)-1)</f>
        <v>1</v>
      </c>
      <c r="E146" s="87"/>
      <c r="F146" s="601"/>
      <c r="G146" s="88"/>
      <c r="H146" s="87"/>
      <c r="I146" s="88"/>
      <c r="J146" s="87"/>
      <c r="K146" s="91"/>
      <c r="L146" s="91"/>
      <c r="M146" s="737" t="s">
        <v>623</v>
      </c>
    </row>
    <row r="147" spans="1:14" s="84" customFormat="1" ht="22.5" customHeight="1">
      <c r="A147" s="90" t="s">
        <v>43</v>
      </c>
      <c r="B147" s="90" t="str">
        <f>'[1]5.UPS설비 산출서'!E17</f>
        <v>내선전공</v>
      </c>
      <c r="C147" s="601" t="s">
        <v>44</v>
      </c>
      <c r="D147" s="93">
        <f>'5.UPS설비 산출서'!B17</f>
        <v>3.89</v>
      </c>
      <c r="E147" s="87"/>
      <c r="F147" s="87"/>
      <c r="G147" s="337"/>
      <c r="H147" s="601"/>
      <c r="I147" s="88"/>
      <c r="J147" s="87"/>
      <c r="K147" s="91"/>
      <c r="L147" s="91"/>
      <c r="M147" s="600"/>
    </row>
    <row r="148" spans="1:14" ht="22.5" customHeight="1">
      <c r="A148" s="90" t="s">
        <v>43</v>
      </c>
      <c r="B148" s="90" t="str">
        <f>'[1]5.UPS설비 산출서'!E18</f>
        <v>저압케이블전공</v>
      </c>
      <c r="C148" s="601" t="s">
        <v>44</v>
      </c>
      <c r="D148" s="93">
        <f>'5.UPS설비 산출서'!B18</f>
        <v>3.02</v>
      </c>
      <c r="E148" s="601"/>
      <c r="F148" s="601"/>
      <c r="G148" s="337"/>
      <c r="H148" s="601"/>
      <c r="I148" s="601"/>
      <c r="J148" s="601"/>
      <c r="K148" s="91"/>
      <c r="L148" s="91"/>
      <c r="M148" s="601"/>
    </row>
    <row r="149" spans="1:14" ht="22.5" customHeight="1">
      <c r="A149" s="90" t="s">
        <v>50</v>
      </c>
      <c r="B149" s="90" t="s">
        <v>51</v>
      </c>
      <c r="C149" s="601" t="s">
        <v>52</v>
      </c>
      <c r="D149" s="601">
        <v>1</v>
      </c>
      <c r="E149" s="601"/>
      <c r="F149" s="601"/>
      <c r="G149" s="601"/>
      <c r="H149" s="601"/>
      <c r="I149" s="601"/>
      <c r="J149" s="601"/>
      <c r="K149" s="91"/>
      <c r="L149" s="91"/>
      <c r="M149" s="601"/>
    </row>
    <row r="150" spans="1:14" ht="22.5" customHeight="1">
      <c r="C150" s="601"/>
      <c r="D150" s="601"/>
      <c r="E150" s="601"/>
      <c r="F150" s="601"/>
      <c r="G150" s="601"/>
      <c r="H150" s="601"/>
      <c r="I150" s="601"/>
      <c r="J150" s="601"/>
      <c r="K150" s="91"/>
      <c r="L150" s="91"/>
      <c r="M150" s="601"/>
    </row>
    <row r="151" spans="1:14" ht="22.5" customHeight="1">
      <c r="C151" s="601"/>
      <c r="D151" s="601"/>
      <c r="E151" s="601"/>
      <c r="F151" s="601"/>
      <c r="G151" s="601"/>
      <c r="H151" s="601"/>
      <c r="I151" s="601"/>
      <c r="J151" s="601"/>
      <c r="K151" s="91"/>
      <c r="L151" s="91"/>
      <c r="M151" s="601"/>
    </row>
    <row r="152" spans="1:14" ht="22.5" customHeight="1">
      <c r="C152" s="601"/>
      <c r="D152" s="601"/>
      <c r="E152" s="601"/>
      <c r="F152" s="601"/>
      <c r="G152" s="601"/>
      <c r="H152" s="601"/>
      <c r="I152" s="601"/>
      <c r="J152" s="601"/>
      <c r="K152" s="91"/>
      <c r="L152" s="91"/>
      <c r="M152" s="601"/>
    </row>
    <row r="153" spans="1:14" ht="22.5" customHeight="1">
      <c r="C153" s="601"/>
      <c r="D153" s="601"/>
      <c r="E153" s="601"/>
      <c r="F153" s="601"/>
      <c r="G153" s="601"/>
      <c r="H153" s="601"/>
      <c r="I153" s="601"/>
      <c r="J153" s="601"/>
      <c r="K153" s="91"/>
      <c r="L153" s="91"/>
      <c r="M153" s="601"/>
    </row>
    <row r="154" spans="1:14" ht="22.5" customHeight="1">
      <c r="A154" s="90" t="s">
        <v>13</v>
      </c>
      <c r="C154" s="601"/>
      <c r="D154" s="601"/>
      <c r="E154" s="793"/>
      <c r="F154" s="793"/>
      <c r="G154" s="793"/>
      <c r="H154" s="793"/>
      <c r="I154" s="793"/>
      <c r="J154" s="793"/>
      <c r="K154" s="793"/>
      <c r="L154" s="793"/>
      <c r="M154" s="601"/>
      <c r="N154" s="92">
        <f>SUM(L137:L149)</f>
        <v>0</v>
      </c>
    </row>
  </sheetData>
  <mergeCells count="37">
    <mergeCell ref="A98:C98"/>
    <mergeCell ref="E154:F154"/>
    <mergeCell ref="G154:H154"/>
    <mergeCell ref="I154:J154"/>
    <mergeCell ref="K154:L154"/>
    <mergeCell ref="E135:F135"/>
    <mergeCell ref="G135:H135"/>
    <mergeCell ref="I135:J135"/>
    <mergeCell ref="K135:L135"/>
    <mergeCell ref="A79:C79"/>
    <mergeCell ref="E95:F95"/>
    <mergeCell ref="G95:H95"/>
    <mergeCell ref="I95:J95"/>
    <mergeCell ref="K95:L95"/>
    <mergeCell ref="E78:F78"/>
    <mergeCell ref="G78:H78"/>
    <mergeCell ref="I78:J78"/>
    <mergeCell ref="K78:L78"/>
    <mergeCell ref="E97:F97"/>
    <mergeCell ref="G97:H97"/>
    <mergeCell ref="I97:J97"/>
    <mergeCell ref="K97:L97"/>
    <mergeCell ref="A41:B41"/>
    <mergeCell ref="M1:M2"/>
    <mergeCell ref="E1:F1"/>
    <mergeCell ref="G1:H1"/>
    <mergeCell ref="I1:J1"/>
    <mergeCell ref="K1:L1"/>
    <mergeCell ref="A1:A2"/>
    <mergeCell ref="K40:L40"/>
    <mergeCell ref="I40:J40"/>
    <mergeCell ref="B1:B2"/>
    <mergeCell ref="C1:C2"/>
    <mergeCell ref="D1:D2"/>
    <mergeCell ref="A3:B3"/>
    <mergeCell ref="E40:F40"/>
    <mergeCell ref="G40:H40"/>
  </mergeCells>
  <phoneticPr fontId="4" type="noConversion"/>
  <printOptions horizontalCentered="1" verticalCentered="1" gridLines="1"/>
  <pageMargins left="0.98425196850393704" right="0.47244094488188981" top="1.1811023622047245" bottom="0.59055118110236227" header="0.78740157480314965" footer="0.47244094488188981"/>
  <pageSetup paperSize="9" scale="92" orientation="landscape" r:id="rId1"/>
  <headerFooter alignWithMargins="0">
    <oddHeader>&amp;C&amp;"굴림체,굵게"&amp;14&amp;A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BreakPreview" zoomScaleNormal="100" zoomScaleSheetLayoutView="100" workbookViewId="0">
      <pane ySplit="2" topLeftCell="A3" activePane="bottomLeft" state="frozen"/>
      <selection activeCell="E41" sqref="E41"/>
      <selection pane="bottomLeft" activeCell="F22" sqref="F22"/>
    </sheetView>
  </sheetViews>
  <sheetFormatPr defaultColWidth="11.42578125" defaultRowHeight="21.6" customHeight="1"/>
  <cols>
    <col min="1" max="2" width="23.5703125" style="588" customWidth="1"/>
    <col min="3" max="3" width="8.28515625" style="589" customWidth="1"/>
    <col min="4" max="4" width="13" style="589" customWidth="1"/>
    <col min="5" max="5" width="11.42578125" style="588" customWidth="1"/>
    <col min="6" max="6" width="13" style="588" customWidth="1"/>
    <col min="7" max="7" width="15.85546875" style="589" customWidth="1"/>
    <col min="8" max="8" width="17.85546875" style="589" customWidth="1"/>
    <col min="9" max="9" width="19" style="589" customWidth="1"/>
    <col min="10" max="10" width="5" style="589" customWidth="1"/>
    <col min="11" max="11" width="6.42578125" style="589" customWidth="1"/>
    <col min="12" max="12" width="19" style="589" customWidth="1"/>
    <col min="13" max="16384" width="11.42578125" style="161"/>
  </cols>
  <sheetData>
    <row r="1" spans="1:18" s="159" customFormat="1" ht="21.6" customHeight="1">
      <c r="A1" s="795" t="s">
        <v>54</v>
      </c>
      <c r="B1" s="795" t="s">
        <v>55</v>
      </c>
      <c r="C1" s="796" t="s">
        <v>3</v>
      </c>
      <c r="D1" s="796" t="s">
        <v>66</v>
      </c>
      <c r="E1" s="795" t="s">
        <v>67</v>
      </c>
      <c r="F1" s="795" t="s">
        <v>68</v>
      </c>
      <c r="G1" s="796" t="s">
        <v>69</v>
      </c>
      <c r="H1" s="796" t="s">
        <v>1</v>
      </c>
      <c r="I1" s="796" t="s">
        <v>0</v>
      </c>
      <c r="J1" s="578"/>
      <c r="K1" s="578"/>
      <c r="L1" s="578"/>
      <c r="M1" s="798" t="s">
        <v>129</v>
      </c>
      <c r="N1" s="798"/>
      <c r="O1" s="798" t="s">
        <v>130</v>
      </c>
      <c r="P1" s="798"/>
    </row>
    <row r="2" spans="1:18" s="159" customFormat="1" ht="21.6" customHeight="1">
      <c r="A2" s="795"/>
      <c r="B2" s="795"/>
      <c r="C2" s="796"/>
      <c r="D2" s="796"/>
      <c r="E2" s="795"/>
      <c r="F2" s="795"/>
      <c r="G2" s="796"/>
      <c r="H2" s="796"/>
      <c r="I2" s="796"/>
      <c r="J2" s="578"/>
      <c r="K2" s="578"/>
      <c r="L2" s="578"/>
      <c r="M2" s="352" t="s">
        <v>113</v>
      </c>
      <c r="N2" s="286" t="s">
        <v>114</v>
      </c>
      <c r="O2" s="352" t="s">
        <v>113</v>
      </c>
      <c r="P2" s="286" t="s">
        <v>114</v>
      </c>
    </row>
    <row r="3" spans="1:18" s="159" customFormat="1" ht="21.6" customHeight="1">
      <c r="A3" s="579" t="s">
        <v>527</v>
      </c>
      <c r="B3" s="580"/>
      <c r="C3" s="578"/>
      <c r="D3" s="578"/>
      <c r="E3" s="580"/>
      <c r="F3" s="580"/>
      <c r="G3" s="578"/>
      <c r="H3" s="578"/>
      <c r="I3" s="578"/>
      <c r="J3" s="578"/>
      <c r="K3" s="578"/>
      <c r="L3" s="578"/>
      <c r="M3" s="797"/>
      <c r="N3" s="797"/>
    </row>
    <row r="4" spans="1:18" s="159" customFormat="1" ht="21.6" customHeight="1">
      <c r="A4" s="579" t="s">
        <v>534</v>
      </c>
      <c r="B4" s="580"/>
      <c r="C4" s="578"/>
      <c r="D4" s="578"/>
      <c r="E4" s="580"/>
      <c r="F4" s="580"/>
      <c r="G4" s="578"/>
      <c r="H4" s="578"/>
      <c r="I4" s="578"/>
      <c r="J4" s="578"/>
      <c r="K4" s="578"/>
      <c r="L4" s="578"/>
    </row>
    <row r="5" spans="1:18" ht="21.6" customHeight="1">
      <c r="A5" s="581" t="s">
        <v>87</v>
      </c>
      <c r="B5" s="581" t="str">
        <f>내역서!B4</f>
        <v>1200x2500xH:2550</v>
      </c>
      <c r="C5" s="582" t="s">
        <v>70</v>
      </c>
      <c r="D5" s="583">
        <f>고재산출서!Y6</f>
        <v>493.62</v>
      </c>
      <c r="E5" s="581">
        <f>내역서!D4</f>
        <v>5</v>
      </c>
      <c r="F5" s="584">
        <f t="shared" ref="F5:F10" si="0">ROUND((D5*E5),2)</f>
        <v>2468.1</v>
      </c>
      <c r="G5" s="585"/>
      <c r="H5" s="585"/>
      <c r="I5" s="586" t="s">
        <v>108</v>
      </c>
      <c r="J5" s="586"/>
      <c r="K5" s="586"/>
      <c r="L5" s="586" t="s">
        <v>133</v>
      </c>
      <c r="M5" s="159" t="s">
        <v>131</v>
      </c>
      <c r="N5" s="160">
        <v>-320</v>
      </c>
      <c r="O5" s="159" t="s">
        <v>132</v>
      </c>
      <c r="P5" s="160">
        <v>-270</v>
      </c>
      <c r="Q5" s="160">
        <f>MIN(N5,P5)</f>
        <v>-320</v>
      </c>
      <c r="R5" s="160"/>
    </row>
    <row r="6" spans="1:18" ht="21.6" customHeight="1">
      <c r="A6" s="581" t="s">
        <v>87</v>
      </c>
      <c r="B6" s="581" t="str">
        <f>내역서!B5</f>
        <v>1300x2500xH:2550</v>
      </c>
      <c r="C6" s="582" t="s">
        <v>70</v>
      </c>
      <c r="D6" s="583">
        <f>고재산출서!Y11</f>
        <v>517.51</v>
      </c>
      <c r="E6" s="581">
        <f>내역서!D5</f>
        <v>1</v>
      </c>
      <c r="F6" s="584">
        <f t="shared" si="0"/>
        <v>517.51</v>
      </c>
      <c r="G6" s="585"/>
      <c r="H6" s="585"/>
      <c r="I6" s="586" t="s">
        <v>108</v>
      </c>
      <c r="J6" s="586"/>
      <c r="K6" s="586"/>
      <c r="L6" s="586" t="s">
        <v>134</v>
      </c>
      <c r="M6" s="161" t="s">
        <v>135</v>
      </c>
      <c r="N6" s="160">
        <v>-5600</v>
      </c>
      <c r="O6" s="161" t="s">
        <v>132</v>
      </c>
      <c r="P6" s="160">
        <v>-5550</v>
      </c>
      <c r="Q6" s="160">
        <f>MIN(N6,P6)</f>
        <v>-5600</v>
      </c>
      <c r="R6" s="160"/>
    </row>
    <row r="7" spans="1:18" ht="21.6" customHeight="1">
      <c r="A7" s="581" t="s">
        <v>87</v>
      </c>
      <c r="B7" s="581" t="str">
        <f>내역서!B6</f>
        <v>800x1600xH:2350</v>
      </c>
      <c r="C7" s="582" t="s">
        <v>70</v>
      </c>
      <c r="D7" s="583">
        <f>고재산출서!Y16</f>
        <v>301.70000000000005</v>
      </c>
      <c r="E7" s="581">
        <f>내역서!D6</f>
        <v>9</v>
      </c>
      <c r="F7" s="584">
        <f t="shared" si="0"/>
        <v>2715.3</v>
      </c>
      <c r="G7" s="585"/>
      <c r="H7" s="585"/>
      <c r="I7" s="586" t="s">
        <v>108</v>
      </c>
      <c r="J7" s="586"/>
      <c r="K7" s="586"/>
      <c r="L7" s="586"/>
    </row>
    <row r="8" spans="1:18" ht="21.6" customHeight="1">
      <c r="A8" s="581" t="s">
        <v>87</v>
      </c>
      <c r="B8" s="581" t="str">
        <f>내역서!B7</f>
        <v>900x1600xH:2350</v>
      </c>
      <c r="C8" s="582" t="s">
        <v>70</v>
      </c>
      <c r="D8" s="583">
        <f>고재산출서!Y21</f>
        <v>323.87</v>
      </c>
      <c r="E8" s="581">
        <f>내역서!D7</f>
        <v>2</v>
      </c>
      <c r="F8" s="584">
        <f t="shared" si="0"/>
        <v>647.74</v>
      </c>
      <c r="G8" s="585"/>
      <c r="H8" s="585"/>
      <c r="I8" s="586" t="s">
        <v>108</v>
      </c>
      <c r="J8" s="586"/>
      <c r="K8" s="586"/>
      <c r="L8" s="586"/>
    </row>
    <row r="9" spans="1:18" ht="21.6" customHeight="1">
      <c r="A9" s="581" t="s">
        <v>87</v>
      </c>
      <c r="B9" s="581" t="str">
        <f>내역서!B8</f>
        <v>1800x1600xH:2350</v>
      </c>
      <c r="C9" s="582" t="s">
        <v>70</v>
      </c>
      <c r="D9" s="583">
        <f>고재산출서!Y26</f>
        <v>523.34</v>
      </c>
      <c r="E9" s="581">
        <f>내역서!D8</f>
        <v>1</v>
      </c>
      <c r="F9" s="584">
        <f t="shared" si="0"/>
        <v>523.34</v>
      </c>
      <c r="G9" s="585"/>
      <c r="H9" s="585"/>
      <c r="I9" s="586"/>
      <c r="J9" s="586"/>
      <c r="K9" s="586"/>
      <c r="L9" s="586"/>
    </row>
    <row r="10" spans="1:18" s="159" customFormat="1" ht="21.6" customHeight="1">
      <c r="A10" s="581" t="s">
        <v>87</v>
      </c>
      <c r="B10" s="581" t="str">
        <f>내역서!B9</f>
        <v>2500x1600xH:2350</v>
      </c>
      <c r="C10" s="582" t="s">
        <v>70</v>
      </c>
      <c r="D10" s="578">
        <f>고재산출서!Y31</f>
        <v>678.5</v>
      </c>
      <c r="E10" s="581">
        <f>내역서!D9</f>
        <v>2</v>
      </c>
      <c r="F10" s="584">
        <f t="shared" si="0"/>
        <v>1357</v>
      </c>
      <c r="G10" s="585"/>
      <c r="H10" s="585"/>
      <c r="I10" s="578"/>
      <c r="J10" s="578"/>
      <c r="K10" s="578"/>
      <c r="L10" s="578"/>
    </row>
    <row r="11" spans="1:18" s="159" customFormat="1" ht="21.6" customHeight="1">
      <c r="A11" s="565" t="s">
        <v>540</v>
      </c>
      <c r="B11" s="566"/>
      <c r="C11" s="567"/>
      <c r="D11" s="567"/>
      <c r="E11" s="566"/>
      <c r="F11" s="566"/>
      <c r="G11" s="567"/>
      <c r="H11" s="567"/>
      <c r="I11" s="567"/>
      <c r="J11" s="567" t="s">
        <v>535</v>
      </c>
      <c r="K11" s="567" t="s">
        <v>536</v>
      </c>
      <c r="L11" s="159" t="s">
        <v>537</v>
      </c>
      <c r="M11" s="568"/>
    </row>
    <row r="12" spans="1:18" s="575" customFormat="1" ht="21.6" customHeight="1">
      <c r="A12" s="569" t="str">
        <f>내역서!A14</f>
        <v>저압케이블 철거</v>
      </c>
      <c r="B12" s="569" t="str">
        <f>내역서!B14</f>
        <v>600V CV 95㎟/1C</v>
      </c>
      <c r="C12" s="569" t="str">
        <f>내역서!C14</f>
        <v>m</v>
      </c>
      <c r="D12" s="570">
        <f t="shared" ref="D12:D17" si="1">L12</f>
        <v>0.85119999999999996</v>
      </c>
      <c r="E12" s="569">
        <f ca="1">내역서!D14</f>
        <v>140</v>
      </c>
      <c r="F12" s="571">
        <f t="shared" ref="F12:F17" ca="1" si="2">D12*E12</f>
        <v>119.16799999999999</v>
      </c>
      <c r="G12" s="572"/>
      <c r="H12" s="572"/>
      <c r="I12" s="159" t="s">
        <v>107</v>
      </c>
      <c r="J12" s="159">
        <v>95</v>
      </c>
      <c r="K12" s="159">
        <v>1</v>
      </c>
      <c r="L12" s="573">
        <f t="shared" ref="L12:L17" si="3">0.00896*J12*K12</f>
        <v>0.85119999999999996</v>
      </c>
      <c r="M12" s="574"/>
      <c r="O12" s="576" t="s">
        <v>538</v>
      </c>
    </row>
    <row r="13" spans="1:18" s="575" customFormat="1" ht="21.6" customHeight="1">
      <c r="A13" s="569" t="str">
        <f>내역서!A15</f>
        <v>저압케이블 철거</v>
      </c>
      <c r="B13" s="569" t="str">
        <f>내역서!B15</f>
        <v>600V CV 100㎟/1C</v>
      </c>
      <c r="C13" s="569" t="str">
        <f>내역서!C15</f>
        <v>m</v>
      </c>
      <c r="D13" s="570">
        <f t="shared" si="1"/>
        <v>0.89599999999999991</v>
      </c>
      <c r="E13" s="569">
        <f ca="1">내역서!D15</f>
        <v>28</v>
      </c>
      <c r="F13" s="571">
        <f t="shared" ca="1" si="2"/>
        <v>25.087999999999997</v>
      </c>
      <c r="G13" s="572"/>
      <c r="H13" s="572"/>
      <c r="I13" s="159" t="s">
        <v>107</v>
      </c>
      <c r="J13" s="159">
        <v>100</v>
      </c>
      <c r="K13" s="159">
        <v>1</v>
      </c>
      <c r="L13" s="573">
        <f t="shared" si="3"/>
        <v>0.89599999999999991</v>
      </c>
      <c r="M13" s="574"/>
      <c r="O13" s="576"/>
    </row>
    <row r="14" spans="1:18" s="575" customFormat="1" ht="21.6" customHeight="1">
      <c r="A14" s="569" t="str">
        <f>내역서!A16</f>
        <v>저압케이블 철거</v>
      </c>
      <c r="B14" s="569" t="str">
        <f>내역서!B16</f>
        <v>600V CV 240㎟/1C</v>
      </c>
      <c r="C14" s="569" t="str">
        <f>내역서!C16</f>
        <v>m</v>
      </c>
      <c r="D14" s="570">
        <f t="shared" si="1"/>
        <v>2.1503999999999999</v>
      </c>
      <c r="E14" s="569">
        <f ca="1">내역서!D16</f>
        <v>56</v>
      </c>
      <c r="F14" s="571">
        <f t="shared" ca="1" si="2"/>
        <v>120.4224</v>
      </c>
      <c r="G14" s="572"/>
      <c r="H14" s="572"/>
      <c r="I14" s="159" t="s">
        <v>107</v>
      </c>
      <c r="J14" s="159">
        <v>240</v>
      </c>
      <c r="K14" s="159">
        <v>1</v>
      </c>
      <c r="L14" s="573">
        <f t="shared" si="3"/>
        <v>2.1503999999999999</v>
      </c>
      <c r="M14" s="574"/>
      <c r="O14" s="576"/>
    </row>
    <row r="15" spans="1:18" s="575" customFormat="1" ht="21.6" customHeight="1">
      <c r="A15" s="569" t="str">
        <f>내역서!A17</f>
        <v>저압케이블 철거</v>
      </c>
      <c r="B15" s="569" t="str">
        <f>내역서!B17</f>
        <v>600V CV 250㎟/1C</v>
      </c>
      <c r="C15" s="569" t="str">
        <f>내역서!C17</f>
        <v>m</v>
      </c>
      <c r="D15" s="570">
        <f t="shared" si="1"/>
        <v>2.2399999999999998</v>
      </c>
      <c r="E15" s="569">
        <f ca="1">내역서!D17</f>
        <v>160</v>
      </c>
      <c r="F15" s="571">
        <f t="shared" ca="1" si="2"/>
        <v>358.4</v>
      </c>
      <c r="G15" s="572"/>
      <c r="H15" s="572"/>
      <c r="I15" s="159" t="s">
        <v>107</v>
      </c>
      <c r="J15" s="159">
        <v>250</v>
      </c>
      <c r="K15" s="159">
        <v>1</v>
      </c>
      <c r="L15" s="573">
        <f t="shared" si="3"/>
        <v>2.2399999999999998</v>
      </c>
      <c r="M15" s="574"/>
      <c r="O15" s="576"/>
    </row>
    <row r="16" spans="1:18" s="575" customFormat="1" ht="21.6" customHeight="1">
      <c r="A16" s="569" t="str">
        <f>내역서!A18</f>
        <v>저압케이블 철거</v>
      </c>
      <c r="B16" s="569" t="str">
        <f>내역서!B18</f>
        <v>FR-8 250㎟/1C</v>
      </c>
      <c r="C16" s="569" t="str">
        <f>내역서!C18</f>
        <v>m</v>
      </c>
      <c r="D16" s="570">
        <f t="shared" si="1"/>
        <v>2.9119999999999999</v>
      </c>
      <c r="E16" s="569">
        <f ca="1">내역서!D18</f>
        <v>212</v>
      </c>
      <c r="F16" s="571">
        <f t="shared" ca="1" si="2"/>
        <v>617.34399999999994</v>
      </c>
      <c r="G16" s="572"/>
      <c r="H16" s="572"/>
      <c r="I16" s="159" t="s">
        <v>107</v>
      </c>
      <c r="J16" s="159">
        <v>325</v>
      </c>
      <c r="K16" s="159">
        <v>1</v>
      </c>
      <c r="L16" s="573">
        <f t="shared" si="3"/>
        <v>2.9119999999999999</v>
      </c>
      <c r="M16" s="574"/>
      <c r="O16" s="576"/>
    </row>
    <row r="17" spans="1:15" s="575" customFormat="1" ht="21.6" customHeight="1">
      <c r="A17" s="569" t="str">
        <f>내역서!A19</f>
        <v>저압케이블 철거</v>
      </c>
      <c r="B17" s="569" t="str">
        <f>내역서!B19</f>
        <v>FR-8 325㎟/1C</v>
      </c>
      <c r="C17" s="569" t="str">
        <f>내역서!C19</f>
        <v>m</v>
      </c>
      <c r="D17" s="570">
        <f t="shared" si="1"/>
        <v>0.85119999999999996</v>
      </c>
      <c r="E17" s="569">
        <f ca="1">내역서!D19</f>
        <v>56</v>
      </c>
      <c r="F17" s="571">
        <f t="shared" ca="1" si="2"/>
        <v>47.667199999999994</v>
      </c>
      <c r="G17" s="572"/>
      <c r="H17" s="572"/>
      <c r="I17" s="159" t="s">
        <v>107</v>
      </c>
      <c r="J17" s="159">
        <v>95</v>
      </c>
      <c r="K17" s="159">
        <v>1</v>
      </c>
      <c r="L17" s="573">
        <f t="shared" si="3"/>
        <v>0.85119999999999996</v>
      </c>
      <c r="M17" s="574"/>
      <c r="O17" s="576"/>
    </row>
    <row r="18" spans="1:15" s="575" customFormat="1" ht="21.6" customHeight="1">
      <c r="A18" s="569"/>
      <c r="B18" s="590" t="s">
        <v>539</v>
      </c>
      <c r="C18" s="576" t="s">
        <v>541</v>
      </c>
      <c r="D18" s="577"/>
      <c r="E18" s="569"/>
      <c r="F18" s="571"/>
      <c r="G18" s="572"/>
      <c r="H18" s="572"/>
      <c r="I18" s="159"/>
      <c r="J18" s="159"/>
      <c r="K18" s="159"/>
      <c r="L18" s="571"/>
      <c r="M18" s="574"/>
      <c r="O18" s="576"/>
    </row>
    <row r="19" spans="1:15" s="575" customFormat="1" ht="21.6" customHeight="1">
      <c r="A19" s="726" t="s">
        <v>588</v>
      </c>
      <c r="B19" s="569"/>
      <c r="C19" s="569"/>
      <c r="D19" s="569"/>
      <c r="F19" s="571"/>
      <c r="G19" s="569"/>
      <c r="H19" s="572"/>
      <c r="I19" s="715"/>
      <c r="J19" s="715"/>
      <c r="K19" s="715"/>
      <c r="L19" s="571"/>
      <c r="M19" s="574"/>
      <c r="O19" s="576"/>
    </row>
    <row r="20" spans="1:15" s="727" customFormat="1" ht="21.6" customHeight="1">
      <c r="A20" s="727" t="s">
        <v>589</v>
      </c>
      <c r="B20" s="728" t="s">
        <v>590</v>
      </c>
      <c r="C20" s="729" t="s">
        <v>52</v>
      </c>
      <c r="D20" s="728">
        <v>1</v>
      </c>
      <c r="E20" s="727">
        <v>1</v>
      </c>
      <c r="F20" s="730">
        <v>1</v>
      </c>
      <c r="G20" s="728"/>
      <c r="H20" s="731"/>
      <c r="I20" s="732"/>
      <c r="J20" s="732"/>
      <c r="K20" s="732"/>
      <c r="L20" s="730"/>
      <c r="M20" s="733"/>
      <c r="O20" s="734"/>
    </row>
    <row r="21" spans="1:15" ht="21.6" customHeight="1">
      <c r="A21" s="580" t="s">
        <v>71</v>
      </c>
      <c r="B21" s="581"/>
      <c r="C21" s="586"/>
      <c r="D21" s="586"/>
      <c r="E21" s="580"/>
      <c r="F21" s="581"/>
      <c r="G21" s="585"/>
      <c r="H21" s="587"/>
      <c r="I21" s="158"/>
      <c r="J21" s="158"/>
      <c r="K21" s="158"/>
      <c r="L21" s="158"/>
    </row>
  </sheetData>
  <mergeCells count="12">
    <mergeCell ref="M3:N3"/>
    <mergeCell ref="M1:N1"/>
    <mergeCell ref="O1:P1"/>
    <mergeCell ref="G1:G2"/>
    <mergeCell ref="H1:H2"/>
    <mergeCell ref="I1:I2"/>
    <mergeCell ref="F1:F2"/>
    <mergeCell ref="A1:A2"/>
    <mergeCell ref="B1:B2"/>
    <mergeCell ref="C1:C2"/>
    <mergeCell ref="D1:D2"/>
    <mergeCell ref="E1:E2"/>
  </mergeCells>
  <phoneticPr fontId="4" type="noConversion"/>
  <printOptions horizontalCentered="1" gridLines="1"/>
  <pageMargins left="0.98425196850393704" right="0.47244094488188981" top="1.1811023622047245" bottom="0.59055118110236227" header="0.78740157480314965" footer="0.47244094488188981"/>
  <pageSetup paperSize="9" orientation="landscape" r:id="rId1"/>
  <headerFooter>
    <oddHeader>&amp;C&amp;"+,굵게"&amp;14&amp;A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view="pageBreakPreview" zoomScaleNormal="100" zoomScaleSheetLayoutView="100" workbookViewId="0">
      <pane ySplit="2" topLeftCell="A3" activePane="bottomLeft" state="frozen"/>
      <selection activeCell="E41" sqref="E41"/>
      <selection pane="bottomLeft" activeCell="E4" sqref="E4:L4"/>
    </sheetView>
  </sheetViews>
  <sheetFormatPr defaultRowHeight="22.5" customHeight="1"/>
  <cols>
    <col min="1" max="1" width="27.85546875" style="90" customWidth="1"/>
    <col min="2" max="2" width="21" style="90" customWidth="1"/>
    <col min="3" max="3" width="4.7109375" style="713" customWidth="1"/>
    <col min="4" max="4" width="7.7109375" style="713" customWidth="1"/>
    <col min="5" max="7" width="10.7109375" style="713" customWidth="1"/>
    <col min="8" max="8" width="12" style="713" customWidth="1"/>
    <col min="9" max="11" width="10.7109375" style="713" customWidth="1"/>
    <col min="12" max="12" width="11.42578125" style="713" customWidth="1"/>
    <col min="13" max="13" width="8.5703125" style="713" customWidth="1"/>
    <col min="14" max="14" width="10.5703125" style="92" bestFit="1" customWidth="1"/>
    <col min="15" max="16384" width="9.140625" style="92"/>
  </cols>
  <sheetData>
    <row r="1" spans="1:13" s="84" customFormat="1" ht="22.5" customHeight="1">
      <c r="A1" s="792" t="s">
        <v>2</v>
      </c>
      <c r="B1" s="792" t="s">
        <v>14</v>
      </c>
      <c r="C1" s="791" t="s">
        <v>3</v>
      </c>
      <c r="D1" s="791" t="s">
        <v>4</v>
      </c>
      <c r="E1" s="791" t="s">
        <v>5</v>
      </c>
      <c r="F1" s="791"/>
      <c r="G1" s="791" t="s">
        <v>6</v>
      </c>
      <c r="H1" s="791"/>
      <c r="I1" s="791" t="s">
        <v>7</v>
      </c>
      <c r="J1" s="791"/>
      <c r="K1" s="791" t="s">
        <v>8</v>
      </c>
      <c r="L1" s="791"/>
      <c r="M1" s="791" t="s">
        <v>9</v>
      </c>
    </row>
    <row r="2" spans="1:13" s="84" customFormat="1" ht="22.5" customHeight="1">
      <c r="A2" s="792"/>
      <c r="B2" s="792"/>
      <c r="C2" s="791"/>
      <c r="D2" s="791"/>
      <c r="E2" s="714" t="s">
        <v>10</v>
      </c>
      <c r="F2" s="714" t="s">
        <v>11</v>
      </c>
      <c r="G2" s="714" t="s">
        <v>10</v>
      </c>
      <c r="H2" s="714" t="s">
        <v>11</v>
      </c>
      <c r="I2" s="714" t="s">
        <v>10</v>
      </c>
      <c r="J2" s="714" t="s">
        <v>11</v>
      </c>
      <c r="K2" s="714" t="s">
        <v>10</v>
      </c>
      <c r="L2" s="714" t="s">
        <v>11</v>
      </c>
      <c r="M2" s="791"/>
    </row>
    <row r="3" spans="1:13" s="84" customFormat="1" ht="22.5" customHeight="1">
      <c r="A3" s="794" t="s">
        <v>586</v>
      </c>
      <c r="B3" s="794"/>
      <c r="C3" s="714"/>
      <c r="D3" s="714"/>
      <c r="E3" s="714"/>
      <c r="F3" s="714"/>
      <c r="G3" s="714"/>
      <c r="H3" s="714"/>
      <c r="I3" s="714"/>
      <c r="J3" s="714"/>
      <c r="K3" s="714"/>
      <c r="L3" s="714"/>
      <c r="M3" s="714"/>
    </row>
    <row r="4" spans="1:13" s="84" customFormat="1" ht="22.5" customHeight="1">
      <c r="A4" s="154" t="s">
        <v>587</v>
      </c>
      <c r="B4" s="154" t="s">
        <v>137</v>
      </c>
      <c r="C4" s="154" t="s">
        <v>52</v>
      </c>
      <c r="D4" s="86">
        <v>1</v>
      </c>
      <c r="E4" s="88"/>
      <c r="F4" s="87"/>
      <c r="G4" s="88"/>
      <c r="H4" s="87"/>
      <c r="I4" s="88"/>
      <c r="J4" s="87"/>
      <c r="K4" s="91"/>
      <c r="L4" s="91"/>
      <c r="M4" s="714"/>
    </row>
    <row r="5" spans="1:13" s="84" customFormat="1" ht="22.5" customHeight="1">
      <c r="A5" s="154"/>
      <c r="B5" s="154"/>
      <c r="C5" s="154"/>
      <c r="D5" s="86"/>
      <c r="E5" s="87"/>
      <c r="F5" s="713"/>
      <c r="G5" s="88"/>
      <c r="H5" s="87"/>
      <c r="I5" s="88"/>
      <c r="J5" s="87"/>
      <c r="K5" s="91"/>
      <c r="L5" s="91"/>
      <c r="M5" s="714"/>
    </row>
    <row r="6" spans="1:13" s="84" customFormat="1" ht="22.5" customHeight="1">
      <c r="A6" s="154"/>
      <c r="B6" s="154"/>
      <c r="C6" s="154"/>
      <c r="D6" s="86"/>
      <c r="E6" s="87"/>
      <c r="F6" s="713"/>
      <c r="G6" s="88"/>
      <c r="H6" s="87"/>
      <c r="I6" s="88"/>
      <c r="J6" s="87"/>
      <c r="K6" s="91"/>
      <c r="L6" s="91"/>
      <c r="M6" s="714"/>
    </row>
    <row r="7" spans="1:13" s="84" customFormat="1" ht="22.5" customHeight="1">
      <c r="A7" s="154"/>
      <c r="B7" s="154"/>
      <c r="C7" s="154"/>
      <c r="D7" s="86"/>
      <c r="E7" s="87"/>
      <c r="F7" s="713"/>
      <c r="G7" s="88"/>
      <c r="H7" s="87"/>
      <c r="I7" s="88"/>
      <c r="J7" s="87"/>
      <c r="K7" s="91"/>
      <c r="L7" s="91"/>
      <c r="M7" s="714"/>
    </row>
    <row r="8" spans="1:13" s="84" customFormat="1" ht="22.5" customHeight="1">
      <c r="A8" s="154"/>
      <c r="B8" s="154"/>
      <c r="C8" s="154"/>
      <c r="D8" s="86"/>
      <c r="E8" s="87"/>
      <c r="F8" s="713"/>
      <c r="G8" s="88"/>
      <c r="H8" s="87"/>
      <c r="I8" s="88"/>
      <c r="J8" s="87"/>
      <c r="K8" s="91"/>
      <c r="L8" s="91"/>
      <c r="M8" s="714"/>
    </row>
    <row r="9" spans="1:13" s="84" customFormat="1" ht="22.5" customHeight="1">
      <c r="A9" s="154"/>
      <c r="B9" s="154"/>
      <c r="C9" s="154"/>
      <c r="D9" s="86"/>
      <c r="E9" s="87"/>
      <c r="F9" s="713"/>
      <c r="G9" s="88"/>
      <c r="H9" s="87"/>
      <c r="I9" s="88"/>
      <c r="J9" s="87"/>
      <c r="K9" s="91"/>
      <c r="L9" s="91"/>
      <c r="M9" s="714"/>
    </row>
    <row r="10" spans="1:13" s="84" customFormat="1" ht="22.5" customHeight="1">
      <c r="A10" s="154"/>
      <c r="B10" s="154"/>
      <c r="C10" s="154"/>
      <c r="D10" s="86"/>
      <c r="E10" s="87"/>
      <c r="F10" s="713"/>
      <c r="G10" s="88"/>
      <c r="H10" s="87"/>
      <c r="I10" s="88"/>
      <c r="J10" s="87"/>
      <c r="K10" s="91"/>
      <c r="L10" s="91"/>
      <c r="M10" s="714"/>
    </row>
    <row r="11" spans="1:13" s="84" customFormat="1" ht="22.5" customHeight="1">
      <c r="A11" s="154"/>
      <c r="B11" s="154"/>
      <c r="C11" s="154"/>
      <c r="D11" s="86"/>
      <c r="E11" s="87"/>
      <c r="F11" s="713"/>
      <c r="G11" s="88"/>
      <c r="H11" s="87"/>
      <c r="I11" s="88"/>
      <c r="J11" s="87"/>
      <c r="K11" s="91"/>
      <c r="L11" s="91"/>
      <c r="M11" s="714"/>
    </row>
    <row r="12" spans="1:13" s="84" customFormat="1" ht="22.5" customHeight="1">
      <c r="A12" s="154"/>
      <c r="B12" s="154"/>
      <c r="C12" s="154"/>
      <c r="D12" s="86"/>
      <c r="E12" s="87"/>
      <c r="F12" s="713"/>
      <c r="G12" s="88"/>
      <c r="H12" s="87"/>
      <c r="I12" s="88"/>
      <c r="J12" s="87"/>
      <c r="K12" s="91"/>
      <c r="L12" s="91"/>
      <c r="M12" s="714"/>
    </row>
    <row r="13" spans="1:13" s="84" customFormat="1" ht="22.5" customHeight="1">
      <c r="A13" s="154"/>
      <c r="B13" s="154"/>
      <c r="C13" s="154"/>
      <c r="D13" s="86"/>
      <c r="E13" s="87"/>
      <c r="F13" s="713"/>
      <c r="G13" s="88"/>
      <c r="H13" s="87"/>
      <c r="I13" s="88"/>
      <c r="J13" s="87"/>
      <c r="K13" s="91"/>
      <c r="L13" s="91"/>
      <c r="M13" s="714"/>
    </row>
    <row r="14" spans="1:13" s="84" customFormat="1" ht="22.5" customHeight="1">
      <c r="A14" s="154"/>
      <c r="B14" s="154"/>
      <c r="C14" s="154"/>
      <c r="D14" s="86"/>
      <c r="E14" s="87"/>
      <c r="F14" s="713"/>
      <c r="G14" s="88"/>
      <c r="H14" s="87"/>
      <c r="I14" s="88"/>
      <c r="J14" s="87"/>
      <c r="K14" s="91"/>
      <c r="L14" s="91"/>
      <c r="M14" s="714"/>
    </row>
    <row r="15" spans="1:13" ht="22.5" customHeight="1">
      <c r="K15" s="91"/>
      <c r="L15" s="91"/>
    </row>
    <row r="16" spans="1:13" ht="22.5" customHeight="1">
      <c r="K16" s="91"/>
      <c r="L16" s="91"/>
    </row>
    <row r="17" spans="1:14" ht="22.5" customHeight="1">
      <c r="K17" s="91"/>
      <c r="L17" s="91"/>
    </row>
    <row r="18" spans="1:14" ht="22.5" customHeight="1">
      <c r="K18" s="91"/>
      <c r="L18" s="91"/>
    </row>
    <row r="19" spans="1:14" ht="22.5" customHeight="1">
      <c r="K19" s="91"/>
      <c r="L19" s="91"/>
    </row>
    <row r="20" spans="1:14" ht="22.5" customHeight="1">
      <c r="K20" s="91"/>
      <c r="L20" s="91"/>
    </row>
    <row r="21" spans="1:14" ht="22.5" customHeight="1">
      <c r="A21" s="90" t="s">
        <v>13</v>
      </c>
      <c r="E21" s="793">
        <f>SUM(F4:F4)</f>
        <v>0</v>
      </c>
      <c r="F21" s="793"/>
      <c r="G21" s="793">
        <f>SUM(H4:H4)</f>
        <v>0</v>
      </c>
      <c r="H21" s="793"/>
      <c r="I21" s="793">
        <f>SUM(J3:J4)</f>
        <v>0</v>
      </c>
      <c r="J21" s="793"/>
      <c r="K21" s="793">
        <f>TRUNC(E21+G21+I21,0)</f>
        <v>0</v>
      </c>
      <c r="L21" s="793"/>
      <c r="N21" s="92">
        <f>SUM(L4:L4)</f>
        <v>0</v>
      </c>
    </row>
  </sheetData>
  <mergeCells count="14">
    <mergeCell ref="A3:B3"/>
    <mergeCell ref="E21:F21"/>
    <mergeCell ref="G21:H21"/>
    <mergeCell ref="I21:J21"/>
    <mergeCell ref="K21:L21"/>
    <mergeCell ref="G1:H1"/>
    <mergeCell ref="I1:J1"/>
    <mergeCell ref="K1:L1"/>
    <mergeCell ref="M1:M2"/>
    <mergeCell ref="A1:A2"/>
    <mergeCell ref="B1:B2"/>
    <mergeCell ref="C1:C2"/>
    <mergeCell ref="D1:D2"/>
    <mergeCell ref="E1:F1"/>
  </mergeCells>
  <phoneticPr fontId="4" type="noConversion"/>
  <printOptions horizontalCentered="1" gridLines="1"/>
  <pageMargins left="0.98425196850393704" right="0.47244094488188981" top="1.1811023622047245" bottom="0.59055118110236227" header="0.78740157480314965" footer="0.47244094488188981"/>
  <pageSetup paperSize="9" scale="92" orientation="landscape" r:id="rId1"/>
  <headerFooter>
    <oddHeader>&amp;C&amp;"+,굵게"&amp;14&amp;A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N38"/>
  <sheetViews>
    <sheetView view="pageBreakPreview" zoomScaleNormal="100" zoomScaleSheetLayoutView="100" workbookViewId="0">
      <pane xSplit="4" ySplit="2" topLeftCell="E18" activePane="bottomRight" state="frozen"/>
      <selection activeCell="L12" sqref="L12"/>
      <selection pane="topRight" activeCell="L12" sqref="L12"/>
      <selection pane="bottomLeft" activeCell="L12" sqref="L12"/>
      <selection pane="bottomRight" activeCell="G34" sqref="G34"/>
    </sheetView>
  </sheetViews>
  <sheetFormatPr defaultRowHeight="22.5" customHeight="1"/>
  <cols>
    <col min="1" max="1" width="27" style="90" customWidth="1"/>
    <col min="2" max="2" width="17.7109375" style="90" customWidth="1"/>
    <col min="3" max="3" width="4.7109375" style="351" customWidth="1"/>
    <col min="4" max="4" width="7.7109375" style="351" customWidth="1"/>
    <col min="5" max="7" width="10.7109375" style="351" customWidth="1"/>
    <col min="8" max="8" width="12" style="351" customWidth="1"/>
    <col min="9" max="11" width="10.7109375" style="351" customWidth="1"/>
    <col min="12" max="12" width="11.42578125" style="351" customWidth="1"/>
    <col min="13" max="13" width="13.5703125" style="351" customWidth="1"/>
    <col min="14" max="14" width="10.5703125" style="92" bestFit="1" customWidth="1"/>
    <col min="15" max="16384" width="9.140625" style="92"/>
  </cols>
  <sheetData>
    <row r="1" spans="1:14" s="84" customFormat="1" ht="22.5" customHeight="1">
      <c r="A1" s="792" t="s">
        <v>2</v>
      </c>
      <c r="B1" s="792" t="s">
        <v>14</v>
      </c>
      <c r="C1" s="791" t="s">
        <v>3</v>
      </c>
      <c r="D1" s="791" t="s">
        <v>4</v>
      </c>
      <c r="E1" s="791" t="s">
        <v>5</v>
      </c>
      <c r="F1" s="791"/>
      <c r="G1" s="791" t="s">
        <v>6</v>
      </c>
      <c r="H1" s="791"/>
      <c r="I1" s="791" t="s">
        <v>7</v>
      </c>
      <c r="J1" s="791"/>
      <c r="K1" s="791" t="s">
        <v>8</v>
      </c>
      <c r="L1" s="791"/>
      <c r="M1" s="791" t="s">
        <v>595</v>
      </c>
    </row>
    <row r="2" spans="1:14" s="84" customFormat="1" ht="22.5" customHeight="1">
      <c r="A2" s="792"/>
      <c r="B2" s="792"/>
      <c r="C2" s="791"/>
      <c r="D2" s="791"/>
      <c r="E2" s="350" t="s">
        <v>10</v>
      </c>
      <c r="F2" s="350" t="s">
        <v>11</v>
      </c>
      <c r="G2" s="350" t="s">
        <v>10</v>
      </c>
      <c r="H2" s="350" t="s">
        <v>11</v>
      </c>
      <c r="I2" s="350" t="s">
        <v>10</v>
      </c>
      <c r="J2" s="350" t="s">
        <v>11</v>
      </c>
      <c r="K2" s="350" t="s">
        <v>10</v>
      </c>
      <c r="L2" s="350" t="s">
        <v>11</v>
      </c>
      <c r="M2" s="791"/>
    </row>
    <row r="3" spans="1:14" s="353" customFormat="1" ht="24" customHeight="1">
      <c r="A3" s="799" t="s">
        <v>169</v>
      </c>
      <c r="B3" s="799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</row>
    <row r="4" spans="1:14" s="735" customFormat="1" ht="24" customHeight="1">
      <c r="A4" s="163" t="s">
        <v>593</v>
      </c>
      <c r="B4" s="164"/>
      <c r="C4" s="165" t="s">
        <v>584</v>
      </c>
      <c r="D4" s="736">
        <v>1</v>
      </c>
      <c r="E4" s="172">
        <f>SUM(E5:E25)</f>
        <v>316658000</v>
      </c>
      <c r="F4" s="167">
        <f>INT(D4*E4)</f>
        <v>316658000</v>
      </c>
      <c r="G4" s="173"/>
      <c r="H4" s="172"/>
      <c r="I4" s="173"/>
      <c r="J4" s="172"/>
      <c r="K4" s="168">
        <f>TRUNC(E4+G4+I4,0)</f>
        <v>316658000</v>
      </c>
      <c r="L4" s="168">
        <f>TRUNC(F4+H4+J4,0)</f>
        <v>316658000</v>
      </c>
      <c r="M4" s="174"/>
      <c r="N4" s="175"/>
    </row>
    <row r="5" spans="1:14" s="735" customFormat="1" ht="24" customHeight="1">
      <c r="A5" s="171" t="s">
        <v>596</v>
      </c>
      <c r="B5" s="164"/>
      <c r="C5" s="165" t="s">
        <v>594</v>
      </c>
      <c r="D5" s="736">
        <v>1</v>
      </c>
      <c r="E5" s="172">
        <v>12720000</v>
      </c>
      <c r="F5" s="167">
        <f t="shared" ref="F5:F17" si="0">INT(D5*E5)</f>
        <v>12720000</v>
      </c>
      <c r="G5" s="173"/>
      <c r="H5" s="172"/>
      <c r="I5" s="173"/>
      <c r="J5" s="172"/>
      <c r="K5" s="168">
        <f t="shared" ref="K5:K17" si="1">TRUNC(E5+G5+I5,0)</f>
        <v>12720000</v>
      </c>
      <c r="L5" s="168">
        <f t="shared" ref="L5:L17" si="2">TRUNC(F5+H5+J5,0)</f>
        <v>12720000</v>
      </c>
      <c r="M5" s="174">
        <v>22973831</v>
      </c>
      <c r="N5" s="175"/>
    </row>
    <row r="6" spans="1:14" s="735" customFormat="1" ht="24" customHeight="1">
      <c r="A6" s="171" t="s">
        <v>597</v>
      </c>
      <c r="B6" s="164"/>
      <c r="C6" s="165" t="s">
        <v>594</v>
      </c>
      <c r="D6" s="736">
        <v>1</v>
      </c>
      <c r="E6" s="172">
        <v>11866000</v>
      </c>
      <c r="F6" s="167">
        <f t="shared" si="0"/>
        <v>11866000</v>
      </c>
      <c r="G6" s="173"/>
      <c r="H6" s="172"/>
      <c r="I6" s="173"/>
      <c r="J6" s="172"/>
      <c r="K6" s="168">
        <f t="shared" si="1"/>
        <v>11866000</v>
      </c>
      <c r="L6" s="168">
        <f t="shared" si="2"/>
        <v>11866000</v>
      </c>
      <c r="M6" s="174">
        <v>22973834</v>
      </c>
      <c r="N6" s="175"/>
    </row>
    <row r="7" spans="1:14" s="735" customFormat="1" ht="24" customHeight="1">
      <c r="A7" s="171" t="s">
        <v>598</v>
      </c>
      <c r="B7" s="164"/>
      <c r="C7" s="165" t="s">
        <v>594</v>
      </c>
      <c r="D7" s="736">
        <v>1</v>
      </c>
      <c r="E7" s="172">
        <v>29502000</v>
      </c>
      <c r="F7" s="167">
        <f t="shared" si="0"/>
        <v>29502000</v>
      </c>
      <c r="G7" s="173"/>
      <c r="H7" s="172"/>
      <c r="I7" s="173"/>
      <c r="J7" s="172"/>
      <c r="K7" s="168">
        <f t="shared" si="1"/>
        <v>29502000</v>
      </c>
      <c r="L7" s="168">
        <f t="shared" si="2"/>
        <v>29502000</v>
      </c>
      <c r="M7" s="174">
        <v>22973837</v>
      </c>
      <c r="N7" s="175"/>
    </row>
    <row r="8" spans="1:14" s="735" customFormat="1" ht="24" customHeight="1">
      <c r="A8" s="171" t="s">
        <v>599</v>
      </c>
      <c r="B8" s="164"/>
      <c r="C8" s="165" t="s">
        <v>594</v>
      </c>
      <c r="D8" s="736">
        <v>1</v>
      </c>
      <c r="E8" s="172">
        <v>27688000</v>
      </c>
      <c r="F8" s="167">
        <f t="shared" si="0"/>
        <v>27688000</v>
      </c>
      <c r="G8" s="173"/>
      <c r="H8" s="172"/>
      <c r="I8" s="173"/>
      <c r="J8" s="172"/>
      <c r="K8" s="168">
        <f t="shared" si="1"/>
        <v>27688000</v>
      </c>
      <c r="L8" s="168">
        <f t="shared" si="2"/>
        <v>27688000</v>
      </c>
      <c r="M8" s="174">
        <v>22973836</v>
      </c>
      <c r="N8" s="175"/>
    </row>
    <row r="9" spans="1:14" s="735" customFormat="1" ht="24" customHeight="1">
      <c r="A9" s="171" t="s">
        <v>600</v>
      </c>
      <c r="B9" s="164"/>
      <c r="C9" s="165" t="s">
        <v>594</v>
      </c>
      <c r="D9" s="736">
        <v>1</v>
      </c>
      <c r="E9" s="172">
        <v>27688000</v>
      </c>
      <c r="F9" s="167">
        <f t="shared" si="0"/>
        <v>27688000</v>
      </c>
      <c r="G9" s="173"/>
      <c r="H9" s="172"/>
      <c r="I9" s="173"/>
      <c r="J9" s="172"/>
      <c r="K9" s="168">
        <f t="shared" si="1"/>
        <v>27688000</v>
      </c>
      <c r="L9" s="168">
        <f t="shared" si="2"/>
        <v>27688000</v>
      </c>
      <c r="M9" s="174">
        <v>22973836</v>
      </c>
      <c r="N9" s="175"/>
    </row>
    <row r="10" spans="1:14" s="735" customFormat="1" ht="24" customHeight="1">
      <c r="A10" s="171" t="s">
        <v>601</v>
      </c>
      <c r="B10" s="164"/>
      <c r="C10" s="165" t="s">
        <v>594</v>
      </c>
      <c r="D10" s="736">
        <v>1</v>
      </c>
      <c r="E10" s="172">
        <v>37685000</v>
      </c>
      <c r="F10" s="167">
        <f t="shared" si="0"/>
        <v>37685000</v>
      </c>
      <c r="G10" s="173"/>
      <c r="H10" s="172"/>
      <c r="I10" s="173"/>
      <c r="J10" s="172"/>
      <c r="K10" s="168">
        <f t="shared" si="1"/>
        <v>37685000</v>
      </c>
      <c r="L10" s="168">
        <f t="shared" si="2"/>
        <v>37685000</v>
      </c>
      <c r="M10" s="174">
        <v>22973597</v>
      </c>
      <c r="N10" s="175"/>
    </row>
    <row r="11" spans="1:14" s="735" customFormat="1" ht="24" customHeight="1">
      <c r="A11" s="171" t="s">
        <v>602</v>
      </c>
      <c r="B11" s="164"/>
      <c r="C11" s="165" t="s">
        <v>594</v>
      </c>
      <c r="D11" s="736">
        <v>1</v>
      </c>
      <c r="E11" s="172">
        <v>37685000</v>
      </c>
      <c r="F11" s="167">
        <f t="shared" si="0"/>
        <v>37685000</v>
      </c>
      <c r="G11" s="173"/>
      <c r="H11" s="172"/>
      <c r="I11" s="173"/>
      <c r="J11" s="172"/>
      <c r="K11" s="168">
        <f t="shared" si="1"/>
        <v>37685000</v>
      </c>
      <c r="L11" s="168">
        <f t="shared" si="2"/>
        <v>37685000</v>
      </c>
      <c r="M11" s="174">
        <v>22973597</v>
      </c>
      <c r="N11" s="175"/>
    </row>
    <row r="12" spans="1:14" s="735" customFormat="1" ht="24" customHeight="1">
      <c r="A12" s="171" t="s">
        <v>603</v>
      </c>
      <c r="B12" s="164"/>
      <c r="C12" s="165" t="s">
        <v>594</v>
      </c>
      <c r="D12" s="736">
        <v>1</v>
      </c>
      <c r="E12" s="172">
        <v>28424000</v>
      </c>
      <c r="F12" s="167">
        <f t="shared" si="0"/>
        <v>28424000</v>
      </c>
      <c r="G12" s="173"/>
      <c r="H12" s="172"/>
      <c r="I12" s="173"/>
      <c r="J12" s="172"/>
      <c r="K12" s="168">
        <f t="shared" si="1"/>
        <v>28424000</v>
      </c>
      <c r="L12" s="168">
        <f t="shared" si="2"/>
        <v>28424000</v>
      </c>
      <c r="M12" s="174">
        <v>22973906</v>
      </c>
      <c r="N12" s="175"/>
    </row>
    <row r="13" spans="1:14" s="735" customFormat="1" ht="24" customHeight="1">
      <c r="A13" s="171" t="s">
        <v>604</v>
      </c>
      <c r="B13" s="164"/>
      <c r="C13" s="165" t="s">
        <v>594</v>
      </c>
      <c r="D13" s="736">
        <v>1</v>
      </c>
      <c r="E13" s="172">
        <v>20108000</v>
      </c>
      <c r="F13" s="167">
        <f t="shared" si="0"/>
        <v>20108000</v>
      </c>
      <c r="G13" s="173"/>
      <c r="H13" s="172"/>
      <c r="I13" s="173"/>
      <c r="J13" s="172"/>
      <c r="K13" s="168">
        <f t="shared" si="1"/>
        <v>20108000</v>
      </c>
      <c r="L13" s="168">
        <f t="shared" si="2"/>
        <v>20108000</v>
      </c>
      <c r="M13" s="174">
        <v>22973896</v>
      </c>
      <c r="N13" s="175"/>
    </row>
    <row r="14" spans="1:14" s="735" customFormat="1" ht="24" customHeight="1">
      <c r="A14" s="171" t="s">
        <v>605</v>
      </c>
      <c r="B14" s="164"/>
      <c r="C14" s="165" t="s">
        <v>594</v>
      </c>
      <c r="D14" s="736">
        <v>1</v>
      </c>
      <c r="E14" s="172">
        <v>18311000</v>
      </c>
      <c r="F14" s="167">
        <f t="shared" si="0"/>
        <v>18311000</v>
      </c>
      <c r="G14" s="173"/>
      <c r="H14" s="172"/>
      <c r="I14" s="173"/>
      <c r="J14" s="172"/>
      <c r="K14" s="168">
        <f t="shared" si="1"/>
        <v>18311000</v>
      </c>
      <c r="L14" s="168">
        <f t="shared" si="2"/>
        <v>18311000</v>
      </c>
      <c r="M14" s="174">
        <v>22973895</v>
      </c>
      <c r="N14" s="175"/>
    </row>
    <row r="15" spans="1:14" s="735" customFormat="1" ht="24" customHeight="1">
      <c r="A15" s="171" t="s">
        <v>606</v>
      </c>
      <c r="B15" s="164"/>
      <c r="C15" s="165" t="s">
        <v>594</v>
      </c>
      <c r="D15" s="736">
        <v>1</v>
      </c>
      <c r="E15" s="172">
        <v>22216000</v>
      </c>
      <c r="F15" s="167">
        <f t="shared" si="0"/>
        <v>22216000</v>
      </c>
      <c r="G15" s="173"/>
      <c r="H15" s="172"/>
      <c r="I15" s="173"/>
      <c r="J15" s="172"/>
      <c r="K15" s="168">
        <f t="shared" si="1"/>
        <v>22216000</v>
      </c>
      <c r="L15" s="168">
        <f t="shared" si="2"/>
        <v>22216000</v>
      </c>
      <c r="M15" s="174">
        <v>22973903</v>
      </c>
      <c r="N15" s="175"/>
    </row>
    <row r="16" spans="1:14" s="735" customFormat="1" ht="24" customHeight="1">
      <c r="A16" s="171" t="s">
        <v>607</v>
      </c>
      <c r="B16" s="164"/>
      <c r="C16" s="165" t="s">
        <v>594</v>
      </c>
      <c r="D16" s="736">
        <v>1</v>
      </c>
      <c r="E16" s="172">
        <v>18311000</v>
      </c>
      <c r="F16" s="167">
        <f t="shared" si="0"/>
        <v>18311000</v>
      </c>
      <c r="G16" s="173"/>
      <c r="H16" s="172"/>
      <c r="I16" s="173"/>
      <c r="J16" s="172"/>
      <c r="K16" s="168">
        <f t="shared" si="1"/>
        <v>18311000</v>
      </c>
      <c r="L16" s="168">
        <f t="shared" si="2"/>
        <v>18311000</v>
      </c>
      <c r="M16" s="174">
        <v>22973895</v>
      </c>
      <c r="N16" s="175"/>
    </row>
    <row r="17" spans="1:14" s="735" customFormat="1" ht="24" customHeight="1">
      <c r="A17" s="171" t="s">
        <v>608</v>
      </c>
      <c r="B17" s="164"/>
      <c r="C17" s="165" t="s">
        <v>594</v>
      </c>
      <c r="D17" s="736">
        <v>1</v>
      </c>
      <c r="E17" s="172">
        <v>24454000</v>
      </c>
      <c r="F17" s="167">
        <f t="shared" si="0"/>
        <v>24454000</v>
      </c>
      <c r="G17" s="173"/>
      <c r="H17" s="172"/>
      <c r="I17" s="173"/>
      <c r="J17" s="172"/>
      <c r="K17" s="168">
        <f t="shared" si="1"/>
        <v>24454000</v>
      </c>
      <c r="L17" s="168">
        <f t="shared" si="2"/>
        <v>24454000</v>
      </c>
      <c r="M17" s="174">
        <v>22973904</v>
      </c>
      <c r="N17" s="175"/>
    </row>
    <row r="18" spans="1:14" s="735" customFormat="1" ht="24" customHeight="1">
      <c r="A18" s="171" t="s">
        <v>609</v>
      </c>
      <c r="B18" s="164"/>
      <c r="C18" s="165" t="s">
        <v>594</v>
      </c>
      <c r="D18" s="736">
        <v>1</v>
      </c>
      <c r="E18" s="172"/>
      <c r="F18" s="167"/>
      <c r="G18" s="173"/>
      <c r="H18" s="172"/>
      <c r="I18" s="173"/>
      <c r="J18" s="172"/>
      <c r="K18" s="168"/>
      <c r="L18" s="168"/>
      <c r="M18" s="174">
        <v>22973896</v>
      </c>
      <c r="N18" s="175"/>
    </row>
    <row r="19" spans="1:14" s="735" customFormat="1" ht="24" customHeight="1">
      <c r="A19" s="171" t="s">
        <v>610</v>
      </c>
      <c r="B19" s="164"/>
      <c r="C19" s="165" t="s">
        <v>594</v>
      </c>
      <c r="D19" s="736">
        <v>1</v>
      </c>
      <c r="E19" s="172"/>
      <c r="F19" s="167"/>
      <c r="G19" s="173"/>
      <c r="H19" s="172"/>
      <c r="I19" s="173"/>
      <c r="J19" s="172"/>
      <c r="K19" s="168"/>
      <c r="L19" s="168"/>
      <c r="M19" s="174">
        <v>22973904</v>
      </c>
      <c r="N19" s="175"/>
    </row>
    <row r="20" spans="1:14" s="735" customFormat="1" ht="24" customHeight="1">
      <c r="A20" s="171" t="s">
        <v>611</v>
      </c>
      <c r="B20" s="164"/>
      <c r="C20" s="165" t="s">
        <v>594</v>
      </c>
      <c r="D20" s="736">
        <v>1</v>
      </c>
      <c r="E20" s="172"/>
      <c r="F20" s="167"/>
      <c r="G20" s="173"/>
      <c r="H20" s="172"/>
      <c r="I20" s="173"/>
      <c r="J20" s="172"/>
      <c r="K20" s="168"/>
      <c r="L20" s="168"/>
      <c r="M20" s="174">
        <v>22973895</v>
      </c>
      <c r="N20" s="175"/>
    </row>
    <row r="21" spans="1:14" s="735" customFormat="1" ht="24" customHeight="1">
      <c r="A21" s="171" t="s">
        <v>612</v>
      </c>
      <c r="B21" s="164"/>
      <c r="C21" s="165" t="s">
        <v>594</v>
      </c>
      <c r="D21" s="736">
        <v>1</v>
      </c>
      <c r="E21" s="172"/>
      <c r="F21" s="167"/>
      <c r="G21" s="173"/>
      <c r="H21" s="172"/>
      <c r="I21" s="173"/>
      <c r="J21" s="172"/>
      <c r="K21" s="168"/>
      <c r="L21" s="168"/>
      <c r="M21" s="174">
        <v>22973895</v>
      </c>
      <c r="N21" s="175"/>
    </row>
    <row r="22" spans="1:14" s="735" customFormat="1" ht="24" customHeight="1">
      <c r="A22" s="171" t="s">
        <v>613</v>
      </c>
      <c r="B22" s="164"/>
      <c r="C22" s="165" t="s">
        <v>594</v>
      </c>
      <c r="D22" s="736">
        <v>1</v>
      </c>
      <c r="E22" s="172"/>
      <c r="F22" s="167"/>
      <c r="G22" s="173"/>
      <c r="H22" s="172"/>
      <c r="I22" s="173"/>
      <c r="J22" s="172"/>
      <c r="K22" s="168"/>
      <c r="L22" s="168"/>
      <c r="M22" s="174">
        <v>22973638</v>
      </c>
      <c r="N22" s="175"/>
    </row>
    <row r="23" spans="1:14" s="735" customFormat="1" ht="24" customHeight="1">
      <c r="A23" s="171" t="s">
        <v>614</v>
      </c>
      <c r="B23" s="164"/>
      <c r="C23" s="165" t="s">
        <v>594</v>
      </c>
      <c r="D23" s="736">
        <v>1</v>
      </c>
      <c r="E23" s="172"/>
      <c r="F23" s="167"/>
      <c r="G23" s="173"/>
      <c r="H23" s="172"/>
      <c r="I23" s="173"/>
      <c r="J23" s="172"/>
      <c r="K23" s="168"/>
      <c r="L23" s="168"/>
      <c r="M23" s="174">
        <v>22973903</v>
      </c>
      <c r="N23" s="175"/>
    </row>
    <row r="24" spans="1:14" s="735" customFormat="1" ht="24" customHeight="1">
      <c r="A24" s="171" t="s">
        <v>615</v>
      </c>
      <c r="B24" s="164"/>
      <c r="C24" s="165" t="s">
        <v>594</v>
      </c>
      <c r="D24" s="736">
        <v>1</v>
      </c>
      <c r="E24" s="172"/>
      <c r="F24" s="167"/>
      <c r="G24" s="173"/>
      <c r="H24" s="172"/>
      <c r="I24" s="173"/>
      <c r="J24" s="172"/>
      <c r="K24" s="168"/>
      <c r="L24" s="168"/>
      <c r="M24" s="174">
        <v>22971930</v>
      </c>
      <c r="N24" s="175"/>
    </row>
    <row r="25" spans="1:14" s="735" customFormat="1" ht="24" customHeight="1">
      <c r="A25" s="171" t="s">
        <v>616</v>
      </c>
      <c r="B25" s="164"/>
      <c r="C25" s="165" t="s">
        <v>594</v>
      </c>
      <c r="D25" s="736">
        <v>1</v>
      </c>
      <c r="E25" s="172"/>
      <c r="F25" s="167"/>
      <c r="G25" s="173"/>
      <c r="H25" s="172"/>
      <c r="I25" s="173"/>
      <c r="J25" s="172"/>
      <c r="K25" s="168"/>
      <c r="L25" s="168"/>
      <c r="M25" s="174">
        <v>22971931</v>
      </c>
      <c r="N25" s="175"/>
    </row>
    <row r="26" spans="1:14" s="735" customFormat="1" ht="24" customHeight="1">
      <c r="A26" s="171"/>
      <c r="B26" s="164"/>
      <c r="C26" s="165"/>
      <c r="D26" s="736"/>
      <c r="E26" s="172"/>
      <c r="F26" s="167"/>
      <c r="G26" s="173"/>
      <c r="H26" s="172"/>
      <c r="I26" s="173"/>
      <c r="J26" s="172"/>
      <c r="K26" s="168"/>
      <c r="L26" s="168"/>
      <c r="M26" s="174"/>
      <c r="N26" s="175"/>
    </row>
    <row r="27" spans="1:14" s="725" customFormat="1" ht="24" customHeight="1">
      <c r="A27" s="163" t="s">
        <v>619</v>
      </c>
      <c r="B27" s="716"/>
      <c r="C27" s="717"/>
      <c r="D27" s="718"/>
      <c r="E27" s="719"/>
      <c r="F27" s="720"/>
      <c r="G27" s="721"/>
      <c r="H27" s="719"/>
      <c r="I27" s="721"/>
      <c r="J27" s="719"/>
      <c r="K27" s="722"/>
      <c r="L27" s="722"/>
      <c r="M27" s="723"/>
      <c r="N27" s="724"/>
    </row>
    <row r="28" spans="1:14" s="710" customFormat="1" ht="24" customHeight="1">
      <c r="A28" s="171" t="s">
        <v>617</v>
      </c>
      <c r="B28" s="164" t="s">
        <v>618</v>
      </c>
      <c r="C28" s="165" t="s">
        <v>585</v>
      </c>
      <c r="D28" s="648">
        <v>1</v>
      </c>
      <c r="E28" s="172"/>
      <c r="F28" s="167"/>
      <c r="G28" s="173"/>
      <c r="H28" s="172"/>
      <c r="I28" s="173"/>
      <c r="J28" s="172"/>
      <c r="K28" s="168"/>
      <c r="L28" s="168"/>
      <c r="M28" s="174"/>
      <c r="N28" s="175"/>
    </row>
    <row r="29" spans="1:14" s="735" customFormat="1" ht="24" customHeight="1">
      <c r="A29" s="171"/>
      <c r="B29" s="164"/>
      <c r="C29" s="165"/>
      <c r="D29" s="648"/>
      <c r="E29" s="172"/>
      <c r="F29" s="167"/>
      <c r="G29" s="173"/>
      <c r="H29" s="172"/>
      <c r="I29" s="173"/>
      <c r="J29" s="172"/>
      <c r="K29" s="168"/>
      <c r="L29" s="168"/>
      <c r="M29" s="174"/>
      <c r="N29" s="175"/>
    </row>
    <row r="30" spans="1:14" s="735" customFormat="1" ht="24" customHeight="1">
      <c r="A30" s="163" t="s">
        <v>620</v>
      </c>
      <c r="B30" s="164"/>
      <c r="C30" s="165"/>
      <c r="D30" s="648"/>
      <c r="E30" s="172"/>
      <c r="F30" s="167"/>
      <c r="G30" s="173"/>
      <c r="H30" s="172"/>
      <c r="I30" s="173"/>
      <c r="J30" s="172"/>
      <c r="K30" s="168"/>
      <c r="L30" s="168"/>
      <c r="M30" s="174"/>
      <c r="N30" s="175"/>
    </row>
    <row r="31" spans="1:14" s="644" customFormat="1" ht="24" customHeight="1">
      <c r="A31" s="171" t="s">
        <v>566</v>
      </c>
      <c r="B31" s="164" t="s">
        <v>567</v>
      </c>
      <c r="C31" s="165" t="s">
        <v>585</v>
      </c>
      <c r="D31" s="648">
        <v>1</v>
      </c>
      <c r="E31" s="172"/>
      <c r="F31" s="167"/>
      <c r="G31" s="173"/>
      <c r="H31" s="172"/>
      <c r="I31" s="173"/>
      <c r="J31" s="172"/>
      <c r="K31" s="168"/>
      <c r="L31" s="168"/>
      <c r="M31" s="174"/>
      <c r="N31" s="175"/>
    </row>
    <row r="32" spans="1:14" s="735" customFormat="1" ht="24" customHeight="1">
      <c r="A32" s="171"/>
      <c r="B32" s="164"/>
      <c r="C32" s="165"/>
      <c r="D32" s="648"/>
      <c r="E32" s="172"/>
      <c r="F32" s="167"/>
      <c r="G32" s="173"/>
      <c r="H32" s="172"/>
      <c r="I32" s="173"/>
      <c r="J32" s="172"/>
      <c r="K32" s="168"/>
      <c r="L32" s="168"/>
      <c r="M32" s="174"/>
      <c r="N32" s="175"/>
    </row>
    <row r="33" spans="1:14" s="735" customFormat="1" ht="24" customHeight="1">
      <c r="A33" s="163" t="s">
        <v>621</v>
      </c>
      <c r="B33" s="164"/>
      <c r="C33" s="165"/>
      <c r="D33" s="648"/>
      <c r="E33" s="172"/>
      <c r="F33" s="167"/>
      <c r="G33" s="173"/>
      <c r="H33" s="172"/>
      <c r="I33" s="173"/>
      <c r="J33" s="172"/>
      <c r="K33" s="168"/>
      <c r="L33" s="168"/>
      <c r="M33" s="174"/>
      <c r="N33" s="175"/>
    </row>
    <row r="34" spans="1:14" s="170" customFormat="1" ht="24" customHeight="1">
      <c r="A34" s="164" t="s">
        <v>170</v>
      </c>
      <c r="B34" s="164"/>
      <c r="C34" s="165" t="s">
        <v>140</v>
      </c>
      <c r="D34" s="176">
        <v>0.54</v>
      </c>
      <c r="G34" s="166"/>
      <c r="H34" s="167"/>
      <c r="I34" s="166"/>
      <c r="J34" s="167"/>
      <c r="K34" s="168"/>
      <c r="L34" s="168"/>
      <c r="M34" s="169"/>
      <c r="N34" s="169"/>
    </row>
    <row r="35" spans="1:14" s="181" customFormat="1" ht="24" customHeight="1">
      <c r="A35" s="800" t="s">
        <v>19</v>
      </c>
      <c r="B35" s="800"/>
      <c r="C35" s="177"/>
      <c r="D35" s="178"/>
      <c r="E35" s="179"/>
      <c r="F35" s="180"/>
      <c r="G35" s="180"/>
      <c r="H35" s="180"/>
      <c r="I35" s="180"/>
      <c r="J35" s="179"/>
      <c r="K35" s="801"/>
      <c r="L35" s="801"/>
      <c r="N35" s="182"/>
    </row>
    <row r="36" spans="1:14" s="84" customFormat="1" ht="22.5" customHeight="1">
      <c r="A36" s="154"/>
      <c r="B36" s="154"/>
      <c r="C36" s="154"/>
      <c r="D36" s="86"/>
      <c r="E36" s="87"/>
      <c r="F36" s="351"/>
      <c r="G36" s="88"/>
      <c r="H36" s="87"/>
      <c r="I36" s="88"/>
      <c r="J36" s="87"/>
      <c r="K36" s="91"/>
      <c r="L36" s="91"/>
      <c r="M36" s="350"/>
    </row>
    <row r="37" spans="1:14" s="84" customFormat="1" ht="22.5" customHeight="1">
      <c r="A37" s="154"/>
      <c r="B37" s="154"/>
      <c r="C37" s="154"/>
      <c r="D37" s="94"/>
      <c r="E37" s="87"/>
      <c r="F37" s="351"/>
      <c r="G37" s="88"/>
      <c r="H37" s="87"/>
      <c r="I37" s="88"/>
      <c r="J37" s="87"/>
      <c r="K37" s="91"/>
      <c r="L37" s="91"/>
      <c r="M37" s="350"/>
    </row>
    <row r="38" spans="1:14" s="84" customFormat="1" ht="22.5" customHeight="1">
      <c r="A38" s="154"/>
      <c r="B38" s="154"/>
      <c r="C38" s="154"/>
      <c r="D38" s="94"/>
      <c r="E38" s="87"/>
      <c r="F38" s="351"/>
      <c r="G38" s="88"/>
      <c r="H38" s="87"/>
      <c r="I38" s="88"/>
      <c r="J38" s="87"/>
      <c r="K38" s="91"/>
      <c r="L38" s="91"/>
      <c r="M38" s="350"/>
    </row>
  </sheetData>
  <mergeCells count="12">
    <mergeCell ref="I1:J1"/>
    <mergeCell ref="K1:L1"/>
    <mergeCell ref="M1:M2"/>
    <mergeCell ref="A3:B3"/>
    <mergeCell ref="A35:B35"/>
    <mergeCell ref="K35:L35"/>
    <mergeCell ref="A1:A2"/>
    <mergeCell ref="B1:B2"/>
    <mergeCell ref="C1:C2"/>
    <mergeCell ref="D1:D2"/>
    <mergeCell ref="E1:F1"/>
    <mergeCell ref="G1:H1"/>
  </mergeCells>
  <phoneticPr fontId="4" type="noConversion"/>
  <printOptions horizontalCentered="1" verticalCentered="1" gridLines="1"/>
  <pageMargins left="0.98425196850393704" right="0.47244094488188981" top="1.1811023622047245" bottom="0.59055118110236227" header="0.78740157480314965" footer="0.47244094488188981"/>
  <pageSetup paperSize="9" scale="92" orientation="landscape" r:id="rId1"/>
  <headerFooter alignWithMargins="0">
    <oddHeader>&amp;C&amp;"굴림체,굵게"&amp;14&amp;A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M21"/>
  <sheetViews>
    <sheetView view="pageBreakPreview" zoomScaleNormal="100" zoomScaleSheetLayoutView="100" workbookViewId="0">
      <pane xSplit="4" ySplit="2" topLeftCell="E3" activePane="bottomRight" state="frozen"/>
      <selection activeCell="S5" sqref="S5"/>
      <selection pane="topRight" activeCell="S5" sqref="S5"/>
      <selection pane="bottomLeft" activeCell="S5" sqref="S5"/>
      <selection pane="bottomRight" activeCell="E3" sqref="E3:L3"/>
    </sheetView>
  </sheetViews>
  <sheetFormatPr defaultRowHeight="22.5" customHeight="1"/>
  <cols>
    <col min="1" max="1" width="25.5703125" style="90" customWidth="1"/>
    <col min="2" max="2" width="20.42578125" style="90" customWidth="1"/>
    <col min="3" max="3" width="4.7109375" style="225" customWidth="1"/>
    <col min="4" max="4" width="7.7109375" style="225" customWidth="1"/>
    <col min="5" max="7" width="10.7109375" style="225" customWidth="1"/>
    <col min="8" max="8" width="12" style="225" customWidth="1"/>
    <col min="9" max="11" width="10.7109375" style="225" customWidth="1"/>
    <col min="12" max="12" width="11.42578125" style="225" customWidth="1"/>
    <col min="13" max="13" width="10.28515625" style="225" customWidth="1"/>
    <col min="14" max="14" width="10.5703125" style="92" bestFit="1" customWidth="1"/>
    <col min="15" max="16384" width="9.140625" style="92"/>
  </cols>
  <sheetData>
    <row r="1" spans="1:13" s="84" customFormat="1" ht="22.5" customHeight="1">
      <c r="A1" s="792" t="s">
        <v>2</v>
      </c>
      <c r="B1" s="792" t="s">
        <v>14</v>
      </c>
      <c r="C1" s="791" t="s">
        <v>3</v>
      </c>
      <c r="D1" s="791" t="s">
        <v>4</v>
      </c>
      <c r="E1" s="791" t="s">
        <v>5</v>
      </c>
      <c r="F1" s="791"/>
      <c r="G1" s="791" t="s">
        <v>6</v>
      </c>
      <c r="H1" s="791"/>
      <c r="I1" s="791" t="s">
        <v>7</v>
      </c>
      <c r="J1" s="791"/>
      <c r="K1" s="791" t="s">
        <v>8</v>
      </c>
      <c r="L1" s="791"/>
      <c r="M1" s="791" t="s">
        <v>9</v>
      </c>
    </row>
    <row r="2" spans="1:13" s="84" customFormat="1" ht="22.5" customHeight="1">
      <c r="A2" s="792"/>
      <c r="B2" s="792"/>
      <c r="C2" s="791"/>
      <c r="D2" s="791"/>
      <c r="E2" s="226" t="s">
        <v>10</v>
      </c>
      <c r="F2" s="226" t="s">
        <v>11</v>
      </c>
      <c r="G2" s="226" t="s">
        <v>10</v>
      </c>
      <c r="H2" s="226" t="s">
        <v>11</v>
      </c>
      <c r="I2" s="226" t="s">
        <v>10</v>
      </c>
      <c r="J2" s="226" t="s">
        <v>11</v>
      </c>
      <c r="K2" s="226" t="s">
        <v>10</v>
      </c>
      <c r="L2" s="226" t="s">
        <v>11</v>
      </c>
      <c r="M2" s="791"/>
    </row>
    <row r="3" spans="1:13" s="84" customFormat="1" ht="22.5" customHeight="1">
      <c r="A3" s="285" t="str">
        <f>일위대가!B3</f>
        <v xml:space="preserve">CABLE TRAY  지지대 </v>
      </c>
      <c r="B3" s="285" t="str">
        <f>일위대가!D3</f>
        <v>W:500</v>
      </c>
      <c r="C3" s="226" t="s">
        <v>228</v>
      </c>
      <c r="D3" s="226">
        <v>1</v>
      </c>
      <c r="E3" s="226"/>
      <c r="F3" s="225"/>
      <c r="G3" s="350"/>
      <c r="H3" s="225"/>
      <c r="I3" s="350"/>
      <c r="J3" s="87"/>
      <c r="K3" s="91"/>
      <c r="L3" s="91"/>
      <c r="M3" s="279">
        <f>일위대가!A3</f>
        <v>1</v>
      </c>
    </row>
    <row r="4" spans="1:13" s="84" customFormat="1" ht="22.5" customHeight="1">
      <c r="A4" s="285"/>
      <c r="B4" s="285"/>
      <c r="C4" s="350"/>
      <c r="D4" s="350"/>
      <c r="E4" s="350"/>
      <c r="F4" s="351"/>
      <c r="G4" s="350"/>
      <c r="H4" s="351"/>
      <c r="I4" s="350"/>
      <c r="J4" s="87"/>
      <c r="K4" s="91"/>
      <c r="L4" s="91"/>
      <c r="M4" s="279"/>
    </row>
    <row r="5" spans="1:13" s="84" customFormat="1" ht="22.5" customHeight="1">
      <c r="A5" s="285"/>
      <c r="B5" s="285"/>
      <c r="C5" s="350"/>
      <c r="D5" s="350"/>
      <c r="E5" s="350"/>
      <c r="F5" s="351"/>
      <c r="G5" s="350"/>
      <c r="H5" s="351"/>
      <c r="I5" s="350"/>
      <c r="J5" s="87"/>
      <c r="K5" s="91"/>
      <c r="L5" s="91"/>
      <c r="M5" s="279"/>
    </row>
    <row r="6" spans="1:13" s="84" customFormat="1" ht="22.5" customHeight="1">
      <c r="A6" s="285"/>
      <c r="B6" s="285"/>
      <c r="C6" s="350"/>
      <c r="D6" s="350"/>
      <c r="E6" s="350"/>
      <c r="F6" s="351"/>
      <c r="G6" s="350"/>
      <c r="H6" s="351"/>
      <c r="I6" s="350"/>
      <c r="J6" s="87"/>
      <c r="K6" s="91"/>
      <c r="L6" s="91"/>
      <c r="M6" s="279"/>
    </row>
    <row r="7" spans="1:13" s="84" customFormat="1" ht="22.5" customHeight="1">
      <c r="A7" s="285"/>
      <c r="B7" s="285"/>
      <c r="C7" s="350"/>
      <c r="D7" s="350"/>
      <c r="E7" s="350"/>
      <c r="F7" s="351"/>
      <c r="G7" s="350"/>
      <c r="H7" s="351"/>
      <c r="I7" s="350"/>
      <c r="J7" s="87"/>
      <c r="K7" s="91"/>
      <c r="L7" s="91"/>
      <c r="M7" s="279"/>
    </row>
    <row r="8" spans="1:13" s="84" customFormat="1" ht="22.5" customHeight="1">
      <c r="A8" s="285"/>
      <c r="B8" s="285"/>
      <c r="C8" s="350"/>
      <c r="D8" s="350"/>
      <c r="E8" s="350"/>
      <c r="F8" s="351"/>
      <c r="G8" s="350"/>
      <c r="H8" s="351"/>
      <c r="I8" s="350"/>
      <c r="J8" s="87"/>
      <c r="K8" s="91"/>
      <c r="L8" s="91"/>
      <c r="M8" s="279"/>
    </row>
    <row r="9" spans="1:13" s="84" customFormat="1" ht="22.5" customHeight="1">
      <c r="A9" s="154"/>
      <c r="B9" s="154"/>
      <c r="C9" s="154"/>
      <c r="D9" s="86"/>
      <c r="E9" s="87"/>
      <c r="F9" s="225"/>
      <c r="G9" s="88"/>
      <c r="H9" s="225"/>
      <c r="I9" s="88"/>
      <c r="J9" s="87"/>
      <c r="K9" s="91"/>
      <c r="L9" s="91"/>
      <c r="M9" s="279"/>
    </row>
    <row r="10" spans="1:13" s="84" customFormat="1" ht="22.5" customHeight="1">
      <c r="A10" s="154"/>
      <c r="B10" s="154"/>
      <c r="C10" s="154"/>
      <c r="D10" s="86"/>
      <c r="E10" s="87"/>
      <c r="F10" s="225"/>
      <c r="G10" s="88"/>
      <c r="H10" s="225"/>
      <c r="I10" s="88"/>
      <c r="J10" s="87"/>
      <c r="K10" s="91"/>
      <c r="L10" s="91"/>
      <c r="M10" s="279"/>
    </row>
    <row r="11" spans="1:13" s="84" customFormat="1" ht="22.5" customHeight="1">
      <c r="A11" s="154"/>
      <c r="B11" s="154"/>
      <c r="C11" s="154"/>
      <c r="D11" s="86"/>
      <c r="E11" s="87"/>
      <c r="F11" s="225"/>
      <c r="G11" s="88"/>
      <c r="H11" s="225"/>
      <c r="I11" s="88"/>
      <c r="J11" s="87"/>
      <c r="K11" s="91"/>
      <c r="L11" s="91"/>
      <c r="M11" s="279"/>
    </row>
    <row r="12" spans="1:13" s="84" customFormat="1" ht="22.5" customHeight="1">
      <c r="A12" s="154"/>
      <c r="B12" s="154"/>
      <c r="C12" s="154"/>
      <c r="D12" s="86"/>
      <c r="E12" s="87"/>
      <c r="F12" s="87"/>
      <c r="G12" s="88"/>
      <c r="H12" s="225"/>
      <c r="I12" s="88"/>
      <c r="J12" s="87"/>
      <c r="K12" s="91"/>
      <c r="L12" s="91"/>
      <c r="M12" s="279"/>
    </row>
    <row r="13" spans="1:13" s="84" customFormat="1" ht="22.5" customHeight="1">
      <c r="A13" s="154"/>
      <c r="B13" s="154"/>
      <c r="C13" s="154"/>
      <c r="D13" s="86"/>
      <c r="E13" s="87"/>
      <c r="F13" s="87"/>
      <c r="G13" s="88"/>
      <c r="H13" s="87"/>
      <c r="I13" s="88"/>
      <c r="J13" s="87"/>
      <c r="K13" s="91"/>
      <c r="L13" s="91"/>
      <c r="M13" s="279"/>
    </row>
    <row r="14" spans="1:13" s="84" customFormat="1" ht="22.5" customHeight="1">
      <c r="A14" s="154"/>
      <c r="B14" s="154"/>
      <c r="C14" s="154"/>
      <c r="D14" s="86"/>
      <c r="E14" s="87"/>
      <c r="F14" s="225"/>
      <c r="G14" s="88"/>
      <c r="H14" s="87"/>
      <c r="I14" s="88"/>
      <c r="J14" s="87"/>
      <c r="K14" s="91"/>
      <c r="L14" s="91"/>
      <c r="M14" s="279"/>
    </row>
    <row r="15" spans="1:13" s="84" customFormat="1" ht="22.5" customHeight="1">
      <c r="A15" s="154"/>
      <c r="B15" s="154"/>
      <c r="C15" s="154"/>
      <c r="D15" s="86"/>
      <c r="E15" s="87"/>
      <c r="F15" s="225"/>
      <c r="G15" s="88"/>
      <c r="H15" s="87"/>
      <c r="I15" s="88"/>
      <c r="J15" s="87"/>
      <c r="K15" s="91"/>
      <c r="L15" s="91"/>
      <c r="M15" s="279"/>
    </row>
    <row r="16" spans="1:13" s="84" customFormat="1" ht="22.5" customHeight="1">
      <c r="A16" s="154"/>
      <c r="B16" s="154"/>
      <c r="C16" s="154"/>
      <c r="D16" s="94"/>
      <c r="E16" s="87"/>
      <c r="F16" s="225"/>
      <c r="G16" s="88"/>
      <c r="H16" s="87"/>
      <c r="I16" s="88"/>
      <c r="J16" s="87"/>
      <c r="K16" s="91"/>
      <c r="L16" s="91"/>
      <c r="M16" s="226"/>
    </row>
    <row r="17" spans="1:13" s="84" customFormat="1" ht="22.5" customHeight="1">
      <c r="A17" s="154"/>
      <c r="B17" s="154"/>
      <c r="C17" s="154"/>
      <c r="D17" s="94"/>
      <c r="E17" s="87"/>
      <c r="F17" s="225"/>
      <c r="G17" s="88"/>
      <c r="H17" s="87"/>
      <c r="I17" s="88"/>
      <c r="J17" s="87"/>
      <c r="K17" s="91"/>
      <c r="L17" s="91"/>
      <c r="M17" s="226"/>
    </row>
    <row r="18" spans="1:13" s="84" customFormat="1" ht="22.5" customHeight="1">
      <c r="A18" s="90"/>
      <c r="B18" s="90"/>
      <c r="C18" s="225"/>
      <c r="D18" s="93"/>
      <c r="E18" s="87"/>
      <c r="F18" s="87"/>
      <c r="G18" s="88"/>
      <c r="H18" s="225"/>
      <c r="I18" s="88"/>
      <c r="J18" s="87"/>
      <c r="K18" s="91"/>
      <c r="L18" s="91"/>
      <c r="M18" s="226"/>
    </row>
    <row r="19" spans="1:13" ht="22.5" customHeight="1">
      <c r="D19" s="93"/>
      <c r="K19" s="91"/>
      <c r="L19" s="91"/>
    </row>
    <row r="20" spans="1:13" ht="22.5" customHeight="1">
      <c r="D20" s="93"/>
      <c r="K20" s="91"/>
      <c r="L20" s="91"/>
    </row>
    <row r="21" spans="1:13" ht="22.5" customHeight="1">
      <c r="E21" s="91"/>
      <c r="F21" s="91"/>
      <c r="G21" s="91"/>
      <c r="H21" s="91"/>
      <c r="I21" s="91"/>
      <c r="J21" s="91"/>
      <c r="K21" s="91"/>
      <c r="L21" s="91"/>
    </row>
  </sheetData>
  <mergeCells count="9">
    <mergeCell ref="I1:J1"/>
    <mergeCell ref="K1:L1"/>
    <mergeCell ref="M1:M2"/>
    <mergeCell ref="A1:A2"/>
    <mergeCell ref="B1:B2"/>
    <mergeCell ref="C1:C2"/>
    <mergeCell ref="D1:D2"/>
    <mergeCell ref="E1:F1"/>
    <mergeCell ref="G1:H1"/>
  </mergeCells>
  <phoneticPr fontId="4" type="noConversion"/>
  <printOptions horizontalCentered="1" verticalCentered="1" gridLines="1"/>
  <pageMargins left="0.98425196850393704" right="0.47244094488188981" top="1.1811023622047245" bottom="0.59055118110236227" header="0.78740157480314965" footer="0.47244094488188981"/>
  <pageSetup paperSize="9" scale="92" orientation="landscape" r:id="rId1"/>
  <headerFooter alignWithMargins="0">
    <oddHeader>&amp;C&amp;"굴림체,굵게"&amp;14&amp;A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20"/>
  <sheetViews>
    <sheetView view="pageBreakPreview" zoomScaleNormal="100" zoomScaleSheetLayoutView="100" workbookViewId="0">
      <pane ySplit="2" topLeftCell="A3" activePane="bottomLeft" state="frozen"/>
      <selection activeCell="S5" sqref="S5"/>
      <selection pane="bottomLeft" activeCell="G4" sqref="G4:N20"/>
    </sheetView>
  </sheetViews>
  <sheetFormatPr defaultRowHeight="13.5"/>
  <cols>
    <col min="1" max="1" width="13.28515625" style="284" customWidth="1"/>
    <col min="2" max="4" width="9.140625" style="284"/>
    <col min="5" max="5" width="7.85546875" style="284" customWidth="1"/>
    <col min="6" max="8" width="9.42578125" style="284" bestFit="1" customWidth="1"/>
    <col min="9" max="9" width="12.42578125" style="284" bestFit="1" customWidth="1"/>
    <col min="10" max="10" width="9.85546875" style="284" bestFit="1" customWidth="1"/>
    <col min="11" max="11" width="9.28515625" style="284" bestFit="1" customWidth="1"/>
    <col min="12" max="12" width="9.42578125" style="284" bestFit="1" customWidth="1"/>
    <col min="13" max="13" width="9.7109375" style="284" bestFit="1" customWidth="1"/>
    <col min="14" max="14" width="9.85546875" style="284" bestFit="1" customWidth="1"/>
    <col min="15" max="16384" width="9.140625" style="284"/>
  </cols>
  <sheetData>
    <row r="1" spans="1:256" s="275" customFormat="1" ht="22.5" customHeight="1">
      <c r="A1" s="805" t="s">
        <v>229</v>
      </c>
      <c r="B1" s="805" t="s">
        <v>14</v>
      </c>
      <c r="C1" s="805"/>
      <c r="D1" s="805"/>
      <c r="E1" s="805" t="s">
        <v>3</v>
      </c>
      <c r="F1" s="806" t="s">
        <v>4</v>
      </c>
      <c r="G1" s="807" t="s">
        <v>5</v>
      </c>
      <c r="H1" s="807"/>
      <c r="I1" s="807" t="s">
        <v>6</v>
      </c>
      <c r="J1" s="807"/>
      <c r="K1" s="807" t="s">
        <v>7</v>
      </c>
      <c r="L1" s="807"/>
      <c r="M1" s="807" t="s">
        <v>8</v>
      </c>
      <c r="N1" s="807"/>
      <c r="O1" s="805" t="s">
        <v>9</v>
      </c>
    </row>
    <row r="2" spans="1:256" s="275" customFormat="1" ht="22.5" customHeight="1">
      <c r="A2" s="805"/>
      <c r="B2" s="805"/>
      <c r="C2" s="805"/>
      <c r="D2" s="805"/>
      <c r="E2" s="805"/>
      <c r="F2" s="806"/>
      <c r="G2" s="276" t="s">
        <v>10</v>
      </c>
      <c r="H2" s="156" t="s">
        <v>11</v>
      </c>
      <c r="I2" s="277" t="s">
        <v>10</v>
      </c>
      <c r="J2" s="156" t="s">
        <v>11</v>
      </c>
      <c r="K2" s="277" t="s">
        <v>10</v>
      </c>
      <c r="L2" s="156" t="s">
        <v>11</v>
      </c>
      <c r="M2" s="156" t="s">
        <v>10</v>
      </c>
      <c r="N2" s="156" t="s">
        <v>11</v>
      </c>
      <c r="O2" s="805"/>
    </row>
    <row r="3" spans="1:256" s="517" customFormat="1" ht="22.5" customHeight="1">
      <c r="A3" s="514">
        <v>1</v>
      </c>
      <c r="B3" s="515" t="s">
        <v>509</v>
      </c>
      <c r="C3" s="516"/>
      <c r="D3" s="516" t="s">
        <v>510</v>
      </c>
      <c r="E3" s="516"/>
      <c r="G3" s="518" t="s">
        <v>511</v>
      </c>
      <c r="H3" s="519"/>
      <c r="I3" s="520"/>
      <c r="J3" s="521"/>
      <c r="K3" s="520"/>
      <c r="L3" s="521"/>
      <c r="M3" s="520"/>
      <c r="N3" s="520"/>
      <c r="O3" s="520"/>
      <c r="P3" s="522"/>
      <c r="Q3" s="145"/>
      <c r="R3" s="523"/>
      <c r="S3" s="523"/>
      <c r="T3" s="523"/>
      <c r="U3" s="523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24"/>
      <c r="CO3" s="524"/>
      <c r="CP3" s="524"/>
      <c r="CQ3" s="524"/>
      <c r="CR3" s="524"/>
      <c r="CS3" s="524"/>
      <c r="CT3" s="524"/>
      <c r="CU3" s="524"/>
      <c r="CV3" s="524"/>
      <c r="CW3" s="524"/>
      <c r="CX3" s="524"/>
      <c r="CY3" s="524"/>
      <c r="CZ3" s="524"/>
      <c r="DA3" s="524"/>
      <c r="DB3" s="524"/>
      <c r="DC3" s="524"/>
      <c r="DD3" s="524"/>
      <c r="DE3" s="524"/>
      <c r="DF3" s="524"/>
      <c r="DG3" s="524"/>
      <c r="DH3" s="524"/>
      <c r="DI3" s="524"/>
      <c r="DJ3" s="524"/>
      <c r="DK3" s="524"/>
      <c r="DL3" s="524"/>
      <c r="DM3" s="524"/>
      <c r="DN3" s="524"/>
      <c r="DO3" s="524"/>
      <c r="DP3" s="524"/>
      <c r="DQ3" s="524"/>
      <c r="DR3" s="524"/>
      <c r="DS3" s="524"/>
      <c r="DT3" s="524"/>
      <c r="DU3" s="524"/>
      <c r="DV3" s="524"/>
      <c r="DW3" s="524"/>
      <c r="DX3" s="524"/>
      <c r="DY3" s="524"/>
      <c r="DZ3" s="524"/>
      <c r="EA3" s="524"/>
      <c r="EB3" s="524"/>
      <c r="EC3" s="524"/>
      <c r="ED3" s="524"/>
      <c r="EE3" s="524"/>
      <c r="EF3" s="524"/>
      <c r="EG3" s="524"/>
      <c r="EH3" s="524"/>
      <c r="EI3" s="524"/>
      <c r="EJ3" s="524"/>
      <c r="EK3" s="524"/>
      <c r="EL3" s="524"/>
      <c r="EM3" s="524"/>
      <c r="EN3" s="524"/>
      <c r="EO3" s="524"/>
      <c r="EP3" s="524"/>
      <c r="EQ3" s="524"/>
      <c r="ER3" s="524"/>
      <c r="ES3" s="524"/>
      <c r="ET3" s="524"/>
      <c r="EU3" s="524"/>
      <c r="EV3" s="524"/>
      <c r="EW3" s="524"/>
      <c r="EX3" s="524"/>
      <c r="EY3" s="524"/>
      <c r="EZ3" s="524"/>
      <c r="FA3" s="524"/>
      <c r="FB3" s="524"/>
      <c r="FC3" s="524"/>
      <c r="FD3" s="524"/>
      <c r="FE3" s="524"/>
      <c r="FF3" s="524"/>
      <c r="FG3" s="524"/>
      <c r="FH3" s="524"/>
      <c r="FI3" s="524"/>
      <c r="FJ3" s="524"/>
      <c r="FK3" s="524"/>
      <c r="FL3" s="524"/>
      <c r="FM3" s="524"/>
      <c r="FN3" s="524"/>
      <c r="FO3" s="524"/>
      <c r="FP3" s="524"/>
      <c r="FQ3" s="524"/>
      <c r="FR3" s="524"/>
      <c r="FS3" s="524"/>
      <c r="FT3" s="524"/>
      <c r="FU3" s="524"/>
      <c r="FV3" s="524"/>
      <c r="FW3" s="524"/>
      <c r="FX3" s="524"/>
      <c r="FY3" s="524"/>
      <c r="FZ3" s="524"/>
      <c r="GA3" s="524"/>
      <c r="GB3" s="524"/>
      <c r="GC3" s="524"/>
      <c r="GD3" s="524"/>
      <c r="GE3" s="524"/>
      <c r="GF3" s="524"/>
      <c r="GG3" s="524"/>
      <c r="GH3" s="524"/>
      <c r="GI3" s="524"/>
      <c r="GJ3" s="524"/>
      <c r="GK3" s="524"/>
      <c r="GL3" s="524"/>
      <c r="GM3" s="524"/>
      <c r="GN3" s="524"/>
      <c r="GO3" s="524"/>
      <c r="GP3" s="524"/>
      <c r="GQ3" s="524"/>
      <c r="GR3" s="524"/>
      <c r="GS3" s="524"/>
      <c r="GT3" s="524"/>
      <c r="GU3" s="524"/>
      <c r="GV3" s="524"/>
      <c r="GW3" s="524"/>
      <c r="GX3" s="524"/>
      <c r="GY3" s="524"/>
      <c r="GZ3" s="524"/>
      <c r="HA3" s="524"/>
      <c r="HB3" s="524"/>
      <c r="HC3" s="524"/>
      <c r="HD3" s="524"/>
      <c r="HE3" s="524"/>
      <c r="HF3" s="524"/>
      <c r="HG3" s="524"/>
      <c r="HH3" s="524"/>
      <c r="HI3" s="524"/>
      <c r="HJ3" s="524"/>
      <c r="HK3" s="524"/>
      <c r="HL3" s="524"/>
      <c r="HM3" s="524"/>
      <c r="HN3" s="524"/>
      <c r="HO3" s="524"/>
      <c r="HP3" s="524"/>
      <c r="HQ3" s="524"/>
      <c r="HR3" s="524"/>
      <c r="HS3" s="524"/>
      <c r="HT3" s="524"/>
      <c r="HU3" s="524"/>
      <c r="HV3" s="524"/>
      <c r="HW3" s="524"/>
      <c r="HX3" s="524"/>
      <c r="HY3" s="524"/>
      <c r="HZ3" s="524"/>
      <c r="IA3" s="524"/>
      <c r="IB3" s="524"/>
      <c r="IC3" s="524"/>
      <c r="ID3" s="524"/>
      <c r="IE3" s="524"/>
      <c r="IF3" s="524"/>
      <c r="IG3" s="524"/>
      <c r="IH3" s="524"/>
      <c r="II3" s="524"/>
      <c r="IJ3" s="524"/>
      <c r="IK3" s="524"/>
      <c r="IL3" s="524"/>
      <c r="IM3" s="524"/>
      <c r="IN3" s="524"/>
      <c r="IO3" s="524"/>
      <c r="IP3" s="524"/>
      <c r="IQ3" s="524"/>
      <c r="IR3" s="524"/>
      <c r="IS3" s="524"/>
      <c r="IT3" s="524"/>
      <c r="IU3" s="524"/>
    </row>
    <row r="4" spans="1:256" s="528" customFormat="1" ht="22.5" customHeight="1">
      <c r="A4" s="525" t="s">
        <v>512</v>
      </c>
      <c r="B4" s="809" t="s">
        <v>544</v>
      </c>
      <c r="C4" s="809"/>
      <c r="D4" s="809"/>
      <c r="E4" s="526" t="s">
        <v>228</v>
      </c>
      <c r="F4" s="479">
        <v>2</v>
      </c>
      <c r="G4" s="274"/>
      <c r="H4" s="281"/>
      <c r="I4" s="278"/>
      <c r="J4" s="274"/>
      <c r="K4" s="278"/>
      <c r="L4" s="274"/>
      <c r="M4" s="357"/>
      <c r="N4" s="357"/>
      <c r="O4" s="527"/>
      <c r="P4" s="241"/>
      <c r="Q4" s="241"/>
      <c r="R4" s="241"/>
      <c r="S4" s="241"/>
      <c r="T4" s="241"/>
      <c r="U4" s="479"/>
      <c r="V4" s="479"/>
      <c r="W4" s="479"/>
      <c r="X4" s="479"/>
      <c r="Y4" s="479"/>
      <c r="Z4" s="479"/>
      <c r="AA4" s="479"/>
      <c r="AB4" s="479"/>
      <c r="AC4" s="479"/>
      <c r="AD4" s="479"/>
      <c r="AE4" s="479"/>
      <c r="AF4" s="479"/>
      <c r="AG4" s="479"/>
      <c r="AH4" s="479"/>
      <c r="AI4" s="479"/>
      <c r="AJ4" s="479"/>
      <c r="AK4" s="479"/>
      <c r="AL4" s="479"/>
      <c r="AM4" s="479"/>
      <c r="AN4" s="479"/>
      <c r="AO4" s="479"/>
      <c r="AP4" s="479"/>
      <c r="AQ4" s="479"/>
      <c r="AR4" s="479"/>
      <c r="AS4" s="479"/>
      <c r="AT4" s="479"/>
      <c r="AU4" s="479"/>
      <c r="AV4" s="479"/>
      <c r="AW4" s="479"/>
      <c r="AX4" s="479"/>
      <c r="AY4" s="479"/>
      <c r="AZ4" s="479"/>
      <c r="BA4" s="479"/>
      <c r="BB4" s="479"/>
      <c r="BC4" s="479"/>
      <c r="BD4" s="479"/>
      <c r="BE4" s="479"/>
      <c r="BF4" s="479"/>
      <c r="BG4" s="479"/>
      <c r="BH4" s="479"/>
      <c r="BI4" s="479"/>
      <c r="BJ4" s="479"/>
      <c r="BK4" s="479"/>
      <c r="BL4" s="479"/>
      <c r="BM4" s="479"/>
      <c r="BN4" s="479"/>
      <c r="BO4" s="479"/>
      <c r="BP4" s="479"/>
      <c r="BQ4" s="479"/>
      <c r="BR4" s="479"/>
      <c r="BS4" s="479"/>
      <c r="BT4" s="479"/>
      <c r="BU4" s="479"/>
      <c r="BV4" s="479"/>
      <c r="BW4" s="479"/>
      <c r="BX4" s="479"/>
      <c r="BY4" s="479"/>
      <c r="BZ4" s="479"/>
      <c r="CA4" s="479"/>
      <c r="CB4" s="479"/>
      <c r="CC4" s="479"/>
      <c r="CD4" s="479"/>
      <c r="CE4" s="479"/>
      <c r="CF4" s="479"/>
      <c r="CG4" s="479"/>
      <c r="CH4" s="479"/>
      <c r="CI4" s="479"/>
      <c r="CJ4" s="479"/>
      <c r="CK4" s="479"/>
      <c r="CL4" s="479"/>
      <c r="CM4" s="479"/>
      <c r="CN4" s="479"/>
      <c r="CO4" s="479"/>
      <c r="CP4" s="479"/>
      <c r="CQ4" s="479"/>
      <c r="CR4" s="479"/>
      <c r="CS4" s="479"/>
      <c r="CT4" s="479"/>
      <c r="CU4" s="479"/>
      <c r="CV4" s="479"/>
      <c r="CW4" s="479"/>
      <c r="CX4" s="479"/>
      <c r="CY4" s="479"/>
      <c r="CZ4" s="479"/>
      <c r="DA4" s="479"/>
      <c r="DB4" s="479"/>
      <c r="DC4" s="479"/>
      <c r="DD4" s="479"/>
      <c r="DE4" s="479"/>
      <c r="DF4" s="479"/>
      <c r="DG4" s="479"/>
      <c r="DH4" s="479"/>
      <c r="DI4" s="479"/>
      <c r="DJ4" s="479"/>
      <c r="DK4" s="479"/>
      <c r="DL4" s="479"/>
      <c r="DM4" s="479"/>
      <c r="DN4" s="479"/>
      <c r="DO4" s="479"/>
      <c r="DP4" s="479"/>
      <c r="DQ4" s="479"/>
      <c r="DR4" s="479"/>
      <c r="DS4" s="479"/>
      <c r="DT4" s="479"/>
      <c r="DU4" s="479"/>
      <c r="DV4" s="479"/>
      <c r="DW4" s="479"/>
      <c r="DX4" s="479"/>
      <c r="DY4" s="479"/>
      <c r="DZ4" s="479"/>
      <c r="EA4" s="479"/>
      <c r="EB4" s="479"/>
      <c r="EC4" s="479"/>
      <c r="ED4" s="479"/>
      <c r="EE4" s="479"/>
      <c r="EF4" s="479"/>
      <c r="EG4" s="479"/>
      <c r="EH4" s="479"/>
      <c r="EI4" s="479"/>
      <c r="EJ4" s="479"/>
      <c r="EK4" s="479"/>
      <c r="EL4" s="479"/>
      <c r="EM4" s="479"/>
      <c r="EN4" s="479"/>
      <c r="EO4" s="479"/>
      <c r="EP4" s="479"/>
      <c r="EQ4" s="479"/>
      <c r="ER4" s="479"/>
      <c r="ES4" s="479"/>
      <c r="ET4" s="479"/>
      <c r="EU4" s="479"/>
      <c r="EV4" s="479"/>
      <c r="EW4" s="479"/>
      <c r="EX4" s="479"/>
      <c r="EY4" s="479"/>
      <c r="EZ4" s="479"/>
      <c r="FA4" s="479"/>
      <c r="FB4" s="479"/>
      <c r="FC4" s="479"/>
      <c r="FD4" s="479"/>
      <c r="FE4" s="479"/>
      <c r="FF4" s="479"/>
      <c r="FG4" s="479"/>
      <c r="FH4" s="479"/>
      <c r="FI4" s="479"/>
      <c r="FJ4" s="479"/>
      <c r="FK4" s="479"/>
      <c r="FL4" s="479"/>
      <c r="FM4" s="479"/>
      <c r="FN4" s="479"/>
      <c r="FO4" s="479"/>
      <c r="FP4" s="479"/>
      <c r="FQ4" s="479"/>
      <c r="FR4" s="479"/>
      <c r="FS4" s="479"/>
      <c r="FT4" s="479"/>
      <c r="FU4" s="479"/>
      <c r="FV4" s="479"/>
      <c r="FW4" s="479"/>
      <c r="FX4" s="479"/>
      <c r="FY4" s="479"/>
      <c r="FZ4" s="479"/>
      <c r="GA4" s="479"/>
      <c r="GB4" s="479"/>
      <c r="GC4" s="479"/>
      <c r="GD4" s="479"/>
      <c r="GE4" s="479"/>
      <c r="GF4" s="479"/>
      <c r="GG4" s="479"/>
      <c r="GH4" s="479"/>
      <c r="GI4" s="479"/>
      <c r="GJ4" s="479"/>
      <c r="GK4" s="479"/>
      <c r="GL4" s="479"/>
      <c r="GM4" s="479"/>
      <c r="GN4" s="479"/>
      <c r="GO4" s="479"/>
      <c r="GP4" s="479"/>
      <c r="GQ4" s="479"/>
      <c r="GR4" s="479"/>
      <c r="GS4" s="479"/>
      <c r="GT4" s="479"/>
      <c r="GU4" s="479"/>
      <c r="GV4" s="479"/>
      <c r="GW4" s="479"/>
      <c r="GX4" s="479"/>
      <c r="GY4" s="479"/>
      <c r="GZ4" s="479"/>
      <c r="HA4" s="479"/>
      <c r="HB4" s="479"/>
      <c r="HC4" s="479"/>
      <c r="HD4" s="479"/>
      <c r="HE4" s="479"/>
      <c r="HF4" s="479"/>
      <c r="HG4" s="479"/>
      <c r="HH4" s="479"/>
      <c r="HI4" s="479"/>
      <c r="HJ4" s="479"/>
      <c r="HK4" s="479"/>
      <c r="HL4" s="479"/>
      <c r="HM4" s="479"/>
      <c r="HN4" s="479"/>
      <c r="HO4" s="479"/>
      <c r="HP4" s="479"/>
      <c r="HQ4" s="479"/>
      <c r="HR4" s="479"/>
      <c r="HS4" s="479"/>
      <c r="HT4" s="479"/>
      <c r="HU4" s="479"/>
      <c r="HV4" s="479"/>
      <c r="HW4" s="479"/>
      <c r="HX4" s="479"/>
      <c r="HY4" s="479"/>
      <c r="HZ4" s="479"/>
      <c r="IA4" s="479"/>
      <c r="IB4" s="479"/>
      <c r="IC4" s="479"/>
      <c r="ID4" s="479"/>
      <c r="IE4" s="479"/>
      <c r="IF4" s="479"/>
      <c r="IG4" s="479"/>
      <c r="IH4" s="479"/>
      <c r="II4" s="479"/>
      <c r="IJ4" s="479"/>
      <c r="IK4" s="479"/>
      <c r="IL4" s="479"/>
      <c r="IM4" s="479"/>
      <c r="IN4" s="479"/>
      <c r="IO4" s="479"/>
      <c r="IP4" s="479"/>
      <c r="IQ4" s="479"/>
      <c r="IR4" s="479"/>
      <c r="IS4" s="479"/>
      <c r="IT4" s="479"/>
      <c r="IU4" s="479"/>
      <c r="IV4" s="479"/>
    </row>
    <row r="5" spans="1:256" s="528" customFormat="1" ht="22.5" customHeight="1">
      <c r="A5" s="525" t="s">
        <v>513</v>
      </c>
      <c r="B5" s="809" t="s">
        <v>544</v>
      </c>
      <c r="C5" s="809"/>
      <c r="D5" s="809"/>
      <c r="E5" s="526" t="s">
        <v>228</v>
      </c>
      <c r="F5" s="479">
        <v>2</v>
      </c>
      <c r="G5" s="274"/>
      <c r="H5" s="281"/>
      <c r="I5" s="530"/>
      <c r="J5" s="529"/>
      <c r="K5" s="530"/>
      <c r="L5" s="529"/>
      <c r="M5" s="357"/>
      <c r="N5" s="357"/>
      <c r="O5" s="527"/>
      <c r="P5" s="241"/>
      <c r="Q5" s="241"/>
      <c r="R5" s="241"/>
      <c r="S5" s="241"/>
      <c r="T5" s="241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B5" s="479"/>
      <c r="BC5" s="479"/>
      <c r="BD5" s="479"/>
      <c r="BE5" s="479"/>
      <c r="BF5" s="479"/>
      <c r="BG5" s="479"/>
      <c r="BH5" s="479"/>
      <c r="BI5" s="479"/>
      <c r="BJ5" s="479"/>
      <c r="BK5" s="479"/>
      <c r="BL5" s="479"/>
      <c r="BM5" s="479"/>
      <c r="BN5" s="479"/>
      <c r="BO5" s="479"/>
      <c r="BP5" s="479"/>
      <c r="BQ5" s="479"/>
      <c r="BR5" s="479"/>
      <c r="BS5" s="479"/>
      <c r="BT5" s="479"/>
      <c r="BU5" s="479"/>
      <c r="BV5" s="479"/>
      <c r="BW5" s="479"/>
      <c r="BX5" s="479"/>
      <c r="BY5" s="479"/>
      <c r="BZ5" s="479"/>
      <c r="CA5" s="479"/>
      <c r="CB5" s="479"/>
      <c r="CC5" s="479"/>
      <c r="CD5" s="479"/>
      <c r="CE5" s="479"/>
      <c r="CF5" s="479"/>
      <c r="CG5" s="479"/>
      <c r="CH5" s="479"/>
      <c r="CI5" s="479"/>
      <c r="CJ5" s="479"/>
      <c r="CK5" s="479"/>
      <c r="CL5" s="479"/>
      <c r="CM5" s="479"/>
      <c r="CN5" s="479"/>
      <c r="CO5" s="479"/>
      <c r="CP5" s="479"/>
      <c r="CQ5" s="479"/>
      <c r="CR5" s="479"/>
      <c r="CS5" s="479"/>
      <c r="CT5" s="479"/>
      <c r="CU5" s="479"/>
      <c r="CV5" s="479"/>
      <c r="CW5" s="479"/>
      <c r="CX5" s="479"/>
      <c r="CY5" s="479"/>
      <c r="CZ5" s="479"/>
      <c r="DA5" s="479"/>
      <c r="DB5" s="479"/>
      <c r="DC5" s="479"/>
      <c r="DD5" s="479"/>
      <c r="DE5" s="479"/>
      <c r="DF5" s="479"/>
      <c r="DG5" s="479"/>
      <c r="DH5" s="479"/>
      <c r="DI5" s="479"/>
      <c r="DJ5" s="479"/>
      <c r="DK5" s="479"/>
      <c r="DL5" s="479"/>
      <c r="DM5" s="479"/>
      <c r="DN5" s="479"/>
      <c r="DO5" s="479"/>
      <c r="DP5" s="479"/>
      <c r="DQ5" s="479"/>
      <c r="DR5" s="479"/>
      <c r="DS5" s="479"/>
      <c r="DT5" s="479"/>
      <c r="DU5" s="479"/>
      <c r="DV5" s="479"/>
      <c r="DW5" s="479"/>
      <c r="DX5" s="479"/>
      <c r="DY5" s="479"/>
      <c r="DZ5" s="479"/>
      <c r="EA5" s="479"/>
      <c r="EB5" s="479"/>
      <c r="EC5" s="479"/>
      <c r="ED5" s="479"/>
      <c r="EE5" s="479"/>
      <c r="EF5" s="479"/>
      <c r="EG5" s="479"/>
      <c r="EH5" s="479"/>
      <c r="EI5" s="479"/>
      <c r="EJ5" s="479"/>
      <c r="EK5" s="479"/>
      <c r="EL5" s="479"/>
      <c r="EM5" s="479"/>
      <c r="EN5" s="479"/>
      <c r="EO5" s="479"/>
      <c r="EP5" s="479"/>
      <c r="EQ5" s="479"/>
      <c r="ER5" s="479"/>
      <c r="ES5" s="479"/>
      <c r="ET5" s="479"/>
      <c r="EU5" s="479"/>
      <c r="EV5" s="479"/>
      <c r="EW5" s="479"/>
      <c r="EX5" s="479"/>
      <c r="EY5" s="479"/>
      <c r="EZ5" s="479"/>
      <c r="FA5" s="479"/>
      <c r="FB5" s="479"/>
      <c r="FC5" s="479"/>
      <c r="FD5" s="479"/>
      <c r="FE5" s="479"/>
      <c r="FF5" s="479"/>
      <c r="FG5" s="479"/>
      <c r="FH5" s="479"/>
      <c r="FI5" s="479"/>
      <c r="FJ5" s="479"/>
      <c r="FK5" s="479"/>
      <c r="FL5" s="479"/>
      <c r="FM5" s="479"/>
      <c r="FN5" s="479"/>
      <c r="FO5" s="479"/>
      <c r="FP5" s="479"/>
      <c r="FQ5" s="479"/>
      <c r="FR5" s="479"/>
      <c r="FS5" s="479"/>
      <c r="FT5" s="479"/>
      <c r="FU5" s="479"/>
      <c r="FV5" s="479"/>
      <c r="FW5" s="479"/>
      <c r="FX5" s="479"/>
      <c r="FY5" s="479"/>
      <c r="FZ5" s="479"/>
      <c r="GA5" s="479"/>
      <c r="GB5" s="479"/>
      <c r="GC5" s="479"/>
      <c r="GD5" s="479"/>
      <c r="GE5" s="479"/>
      <c r="GF5" s="479"/>
      <c r="GG5" s="479"/>
      <c r="GH5" s="479"/>
      <c r="GI5" s="479"/>
      <c r="GJ5" s="479"/>
      <c r="GK5" s="479"/>
      <c r="GL5" s="479"/>
      <c r="GM5" s="479"/>
      <c r="GN5" s="479"/>
      <c r="GO5" s="479"/>
      <c r="GP5" s="479"/>
      <c r="GQ5" s="479"/>
      <c r="GR5" s="479"/>
      <c r="GS5" s="479"/>
      <c r="GT5" s="479"/>
      <c r="GU5" s="479"/>
      <c r="GV5" s="479"/>
      <c r="GW5" s="479"/>
      <c r="GX5" s="479"/>
      <c r="GY5" s="479"/>
      <c r="GZ5" s="479"/>
      <c r="HA5" s="479"/>
      <c r="HB5" s="479"/>
      <c r="HC5" s="479"/>
      <c r="HD5" s="479"/>
      <c r="HE5" s="479"/>
      <c r="HF5" s="479"/>
      <c r="HG5" s="479"/>
      <c r="HH5" s="479"/>
      <c r="HI5" s="479"/>
      <c r="HJ5" s="479"/>
      <c r="HK5" s="479"/>
      <c r="HL5" s="479"/>
      <c r="HM5" s="479"/>
      <c r="HN5" s="479"/>
      <c r="HO5" s="479"/>
      <c r="HP5" s="479"/>
      <c r="HQ5" s="479"/>
      <c r="HR5" s="479"/>
      <c r="HS5" s="479"/>
      <c r="HT5" s="479"/>
      <c r="HU5" s="479"/>
      <c r="HV5" s="479"/>
      <c r="HW5" s="479"/>
      <c r="HX5" s="479"/>
      <c r="HY5" s="479"/>
      <c r="HZ5" s="479"/>
      <c r="IA5" s="479"/>
      <c r="IB5" s="479"/>
      <c r="IC5" s="479"/>
      <c r="ID5" s="479"/>
      <c r="IE5" s="479"/>
      <c r="IF5" s="479"/>
      <c r="IG5" s="479"/>
      <c r="IH5" s="479"/>
      <c r="II5" s="479"/>
      <c r="IJ5" s="479"/>
      <c r="IK5" s="479"/>
      <c r="IL5" s="479"/>
      <c r="IM5" s="479"/>
      <c r="IN5" s="479"/>
      <c r="IO5" s="479"/>
      <c r="IP5" s="479"/>
      <c r="IQ5" s="479"/>
      <c r="IR5" s="479"/>
      <c r="IS5" s="479"/>
      <c r="IT5" s="479"/>
      <c r="IU5" s="479"/>
      <c r="IV5" s="479"/>
    </row>
    <row r="6" spans="1:256" s="479" customFormat="1" ht="22.5" customHeight="1">
      <c r="A6" s="525" t="s">
        <v>514</v>
      </c>
      <c r="B6" s="809" t="s">
        <v>515</v>
      </c>
      <c r="C6" s="809"/>
      <c r="D6" s="809"/>
      <c r="E6" s="526" t="s">
        <v>228</v>
      </c>
      <c r="F6" s="531">
        <v>0.5</v>
      </c>
      <c r="G6" s="274"/>
      <c r="H6" s="281"/>
      <c r="I6" s="357"/>
      <c r="J6" s="281"/>
      <c r="K6" s="357"/>
      <c r="L6" s="357"/>
      <c r="M6" s="357"/>
      <c r="N6" s="357"/>
      <c r="O6" s="532"/>
      <c r="P6" s="241"/>
      <c r="Q6" s="241"/>
      <c r="R6" s="241"/>
      <c r="S6" s="241"/>
      <c r="T6" s="241"/>
    </row>
    <row r="7" spans="1:256" s="479" customFormat="1" ht="22.5" customHeight="1">
      <c r="A7" s="533" t="s">
        <v>516</v>
      </c>
      <c r="B7" s="810" t="s">
        <v>485</v>
      </c>
      <c r="C7" s="810"/>
      <c r="D7" s="810"/>
      <c r="E7" s="534" t="s">
        <v>228</v>
      </c>
      <c r="F7" s="535">
        <v>2</v>
      </c>
      <c r="G7" s="274"/>
      <c r="H7" s="281"/>
      <c r="I7" s="536"/>
      <c r="J7" s="281"/>
      <c r="K7" s="536"/>
      <c r="L7" s="281"/>
      <c r="M7" s="357"/>
      <c r="N7" s="357"/>
      <c r="O7" s="534"/>
      <c r="P7" s="241"/>
      <c r="Q7" s="241"/>
      <c r="R7" s="241"/>
      <c r="S7" s="241"/>
      <c r="T7" s="241"/>
    </row>
    <row r="8" spans="1:256" s="479" customFormat="1" ht="22.5" customHeight="1">
      <c r="A8" s="533" t="s">
        <v>517</v>
      </c>
      <c r="B8" s="810" t="s">
        <v>485</v>
      </c>
      <c r="C8" s="810"/>
      <c r="D8" s="810"/>
      <c r="E8" s="534" t="s">
        <v>228</v>
      </c>
      <c r="F8" s="479">
        <v>2</v>
      </c>
      <c r="G8" s="274"/>
      <c r="H8" s="281"/>
      <c r="I8" s="278"/>
      <c r="J8" s="274"/>
      <c r="K8" s="278"/>
      <c r="L8" s="274"/>
      <c r="M8" s="357"/>
      <c r="N8" s="357"/>
      <c r="O8" s="527"/>
      <c r="P8" s="241"/>
      <c r="Q8" s="241"/>
      <c r="R8" s="241"/>
      <c r="S8" s="241"/>
      <c r="T8" s="241"/>
    </row>
    <row r="9" spans="1:256" s="479" customFormat="1" ht="22.5" customHeight="1">
      <c r="A9" s="479" t="s">
        <v>43</v>
      </c>
      <c r="B9" s="810" t="s">
        <v>45</v>
      </c>
      <c r="C9" s="810"/>
      <c r="D9" s="810"/>
      <c r="E9" s="241" t="s">
        <v>44</v>
      </c>
      <c r="F9" s="479">
        <f>0.036*2</f>
        <v>7.1999999999999995E-2</v>
      </c>
      <c r="G9" s="274"/>
      <c r="H9" s="274"/>
      <c r="I9" s="537"/>
      <c r="J9" s="281"/>
      <c r="K9" s="278"/>
      <c r="L9" s="274"/>
      <c r="M9" s="357"/>
      <c r="N9" s="357"/>
      <c r="O9" s="527"/>
      <c r="P9" s="241"/>
      <c r="Q9" s="241"/>
      <c r="R9" s="241"/>
      <c r="S9" s="241"/>
      <c r="T9" s="241"/>
    </row>
    <row r="10" spans="1:256" s="543" customFormat="1" ht="22.5" customHeight="1">
      <c r="A10" s="538" t="s">
        <v>50</v>
      </c>
      <c r="B10" s="811" t="s">
        <v>518</v>
      </c>
      <c r="C10" s="811"/>
      <c r="D10" s="811"/>
      <c r="E10" s="539" t="s">
        <v>52</v>
      </c>
      <c r="F10" s="540">
        <v>1</v>
      </c>
      <c r="G10" s="541"/>
      <c r="H10" s="542"/>
      <c r="K10" s="542"/>
      <c r="L10" s="544"/>
      <c r="M10" s="357"/>
      <c r="N10" s="357"/>
      <c r="O10" s="542"/>
      <c r="P10" s="545"/>
      <c r="Q10" s="546"/>
      <c r="R10" s="547"/>
      <c r="S10" s="547"/>
      <c r="T10" s="547"/>
      <c r="U10" s="547"/>
      <c r="V10" s="548"/>
      <c r="W10" s="548"/>
      <c r="X10" s="548"/>
      <c r="Y10" s="548"/>
      <c r="Z10" s="548"/>
      <c r="AA10" s="548"/>
      <c r="AB10" s="548"/>
      <c r="AC10" s="548"/>
      <c r="AD10" s="548"/>
      <c r="AE10" s="548"/>
      <c r="AF10" s="548"/>
      <c r="AG10" s="548"/>
      <c r="AH10" s="548"/>
      <c r="AI10" s="548"/>
      <c r="AJ10" s="548"/>
      <c r="AK10" s="548"/>
      <c r="AL10" s="548"/>
      <c r="AM10" s="548"/>
      <c r="AN10" s="548"/>
      <c r="AO10" s="548"/>
      <c r="AP10" s="548"/>
      <c r="AQ10" s="548"/>
      <c r="AR10" s="548"/>
      <c r="AS10" s="548"/>
      <c r="AT10" s="548"/>
      <c r="AU10" s="548"/>
      <c r="AV10" s="548"/>
      <c r="AW10" s="548"/>
      <c r="AX10" s="548"/>
      <c r="AY10" s="548"/>
      <c r="AZ10" s="548"/>
      <c r="BA10" s="548"/>
      <c r="BB10" s="548"/>
      <c r="BC10" s="548"/>
      <c r="BD10" s="548"/>
      <c r="BE10" s="548"/>
      <c r="BF10" s="548"/>
      <c r="BG10" s="548"/>
      <c r="BH10" s="548"/>
      <c r="BI10" s="548"/>
      <c r="BJ10" s="548"/>
      <c r="BK10" s="548"/>
      <c r="BL10" s="548"/>
      <c r="BM10" s="548"/>
      <c r="BN10" s="548"/>
      <c r="BO10" s="548"/>
      <c r="BP10" s="548"/>
      <c r="BQ10" s="548"/>
      <c r="BR10" s="548"/>
      <c r="BS10" s="548"/>
      <c r="BT10" s="548"/>
      <c r="BU10" s="548"/>
      <c r="BV10" s="548"/>
      <c r="BW10" s="548"/>
      <c r="BX10" s="548"/>
      <c r="BY10" s="548"/>
      <c r="BZ10" s="548"/>
      <c r="CA10" s="548"/>
      <c r="CB10" s="548"/>
      <c r="CC10" s="548"/>
      <c r="CD10" s="548"/>
      <c r="CE10" s="548"/>
      <c r="CF10" s="548"/>
      <c r="CG10" s="548"/>
      <c r="CH10" s="548"/>
      <c r="CI10" s="548"/>
      <c r="CJ10" s="548"/>
      <c r="CK10" s="548"/>
      <c r="CL10" s="548"/>
      <c r="CM10" s="548"/>
      <c r="CN10" s="548"/>
      <c r="CO10" s="548"/>
      <c r="CP10" s="548"/>
      <c r="CQ10" s="548"/>
      <c r="CR10" s="548"/>
      <c r="CS10" s="548"/>
      <c r="CT10" s="548"/>
      <c r="CU10" s="548"/>
      <c r="CV10" s="548"/>
      <c r="CW10" s="548"/>
      <c r="CX10" s="548"/>
      <c r="CY10" s="548"/>
      <c r="CZ10" s="548"/>
      <c r="DA10" s="548"/>
      <c r="DB10" s="548"/>
      <c r="DC10" s="548"/>
      <c r="DD10" s="548"/>
      <c r="DE10" s="548"/>
      <c r="DF10" s="548"/>
      <c r="DG10" s="548"/>
      <c r="DH10" s="548"/>
      <c r="DI10" s="548"/>
      <c r="DJ10" s="548"/>
      <c r="DK10" s="548"/>
      <c r="DL10" s="548"/>
      <c r="DM10" s="548"/>
      <c r="DN10" s="548"/>
      <c r="DO10" s="548"/>
      <c r="DP10" s="548"/>
      <c r="DQ10" s="548"/>
      <c r="DR10" s="548"/>
      <c r="DS10" s="548"/>
      <c r="DT10" s="548"/>
      <c r="DU10" s="548"/>
      <c r="DV10" s="548"/>
      <c r="DW10" s="548"/>
      <c r="DX10" s="548"/>
      <c r="DY10" s="548"/>
      <c r="DZ10" s="548"/>
      <c r="EA10" s="548"/>
      <c r="EB10" s="548"/>
      <c r="EC10" s="548"/>
      <c r="ED10" s="548"/>
      <c r="EE10" s="548"/>
      <c r="EF10" s="548"/>
      <c r="EG10" s="548"/>
      <c r="EH10" s="548"/>
      <c r="EI10" s="548"/>
      <c r="EJ10" s="548"/>
      <c r="EK10" s="548"/>
      <c r="EL10" s="548"/>
      <c r="EM10" s="548"/>
      <c r="EN10" s="548"/>
      <c r="EO10" s="548"/>
      <c r="EP10" s="548"/>
      <c r="EQ10" s="548"/>
      <c r="ER10" s="548"/>
      <c r="ES10" s="548"/>
      <c r="ET10" s="548"/>
      <c r="EU10" s="548"/>
      <c r="EV10" s="548"/>
      <c r="EW10" s="548"/>
      <c r="EX10" s="548"/>
      <c r="EY10" s="548"/>
      <c r="EZ10" s="548"/>
      <c r="FA10" s="548"/>
      <c r="FB10" s="548"/>
      <c r="FC10" s="548"/>
      <c r="FD10" s="548"/>
      <c r="FE10" s="548"/>
      <c r="FF10" s="548"/>
      <c r="FG10" s="548"/>
      <c r="FH10" s="548"/>
      <c r="FI10" s="548"/>
      <c r="FJ10" s="548"/>
      <c r="FK10" s="548"/>
      <c r="FL10" s="548"/>
      <c r="FM10" s="548"/>
      <c r="FN10" s="548"/>
      <c r="FO10" s="548"/>
      <c r="FP10" s="548"/>
      <c r="FQ10" s="548"/>
      <c r="FR10" s="548"/>
      <c r="FS10" s="548"/>
      <c r="FT10" s="548"/>
      <c r="FU10" s="548"/>
      <c r="FV10" s="548"/>
      <c r="FW10" s="548"/>
      <c r="FX10" s="548"/>
      <c r="FY10" s="548"/>
      <c r="FZ10" s="548"/>
      <c r="GA10" s="548"/>
      <c r="GB10" s="548"/>
      <c r="GC10" s="548"/>
      <c r="GD10" s="548"/>
      <c r="GE10" s="548"/>
      <c r="GF10" s="548"/>
      <c r="GG10" s="548"/>
      <c r="GH10" s="548"/>
      <c r="GI10" s="548"/>
      <c r="GJ10" s="548"/>
      <c r="GK10" s="548"/>
      <c r="GL10" s="548"/>
      <c r="GM10" s="548"/>
      <c r="GN10" s="548"/>
      <c r="GO10" s="548"/>
      <c r="GP10" s="548"/>
      <c r="GQ10" s="548"/>
      <c r="GR10" s="548"/>
      <c r="GS10" s="548"/>
      <c r="GT10" s="548"/>
      <c r="GU10" s="548"/>
      <c r="GV10" s="548"/>
      <c r="GW10" s="548"/>
      <c r="GX10" s="548"/>
      <c r="GY10" s="548"/>
      <c r="GZ10" s="548"/>
      <c r="HA10" s="548"/>
      <c r="HB10" s="548"/>
      <c r="HC10" s="548"/>
      <c r="HD10" s="548"/>
      <c r="HE10" s="548"/>
      <c r="HF10" s="548"/>
      <c r="HG10" s="548"/>
      <c r="HH10" s="548"/>
      <c r="HI10" s="548"/>
      <c r="HJ10" s="548"/>
      <c r="HK10" s="548"/>
      <c r="HL10" s="548"/>
      <c r="HM10" s="548"/>
      <c r="HN10" s="548"/>
      <c r="HO10" s="548"/>
      <c r="HP10" s="548"/>
      <c r="HQ10" s="548"/>
      <c r="HR10" s="548"/>
      <c r="HS10" s="548"/>
      <c r="HT10" s="548"/>
      <c r="HU10" s="548"/>
      <c r="HV10" s="548"/>
      <c r="HW10" s="548"/>
      <c r="HX10" s="548"/>
      <c r="HY10" s="548"/>
      <c r="HZ10" s="548"/>
      <c r="IA10" s="548"/>
      <c r="IB10" s="548"/>
      <c r="IC10" s="548"/>
      <c r="ID10" s="548"/>
      <c r="IE10" s="548"/>
      <c r="IF10" s="548"/>
      <c r="IG10" s="548"/>
      <c r="IH10" s="548"/>
      <c r="II10" s="548"/>
      <c r="IJ10" s="548"/>
      <c r="IK10" s="548"/>
      <c r="IL10" s="548"/>
      <c r="IM10" s="548"/>
      <c r="IN10" s="548"/>
      <c r="IO10" s="548"/>
      <c r="IP10" s="548"/>
      <c r="IQ10" s="548"/>
      <c r="IR10" s="548"/>
      <c r="IS10" s="548"/>
      <c r="IT10" s="548"/>
      <c r="IU10" s="548"/>
    </row>
    <row r="11" spans="1:256" s="549" customFormat="1" ht="22.5" customHeight="1">
      <c r="B11" s="808"/>
      <c r="C11" s="808"/>
      <c r="D11" s="808"/>
      <c r="E11" s="550"/>
      <c r="F11" s="550"/>
      <c r="G11" s="551"/>
      <c r="H11" s="552"/>
      <c r="I11" s="551"/>
      <c r="J11" s="552"/>
      <c r="K11" s="553"/>
      <c r="L11" s="551"/>
      <c r="M11" s="554"/>
      <c r="N11" s="554"/>
      <c r="O11" s="555"/>
      <c r="P11" s="550"/>
      <c r="Q11" s="550"/>
      <c r="R11" s="550"/>
      <c r="S11" s="550"/>
      <c r="T11" s="550"/>
    </row>
    <row r="12" spans="1:256" s="560" customFormat="1" ht="22.5" customHeight="1">
      <c r="A12" s="549"/>
      <c r="B12" s="808"/>
      <c r="C12" s="808"/>
      <c r="D12" s="808"/>
      <c r="E12" s="38"/>
      <c r="F12" s="38"/>
      <c r="G12" s="556"/>
      <c r="H12" s="556"/>
      <c r="I12" s="557"/>
      <c r="J12" s="556"/>
      <c r="K12" s="557"/>
      <c r="L12" s="556"/>
      <c r="M12" s="556"/>
      <c r="N12" s="556"/>
      <c r="O12" s="558"/>
      <c r="P12" s="559"/>
      <c r="Q12" s="559"/>
      <c r="R12" s="559"/>
      <c r="S12" s="38"/>
      <c r="T12" s="38"/>
    </row>
    <row r="13" spans="1:256" s="560" customFormat="1" ht="22.5" customHeight="1">
      <c r="A13" s="502"/>
      <c r="B13" s="808"/>
      <c r="C13" s="808"/>
      <c r="D13" s="808"/>
      <c r="E13" s="526"/>
      <c r="F13" s="38"/>
      <c r="G13" s="556"/>
      <c r="H13" s="281"/>
      <c r="I13" s="557"/>
      <c r="J13" s="556"/>
      <c r="K13" s="557"/>
      <c r="L13" s="556"/>
      <c r="M13" s="357"/>
      <c r="N13" s="357"/>
      <c r="O13" s="558"/>
      <c r="P13" s="38"/>
      <c r="Q13" s="38"/>
      <c r="R13" s="38"/>
      <c r="S13" s="38"/>
      <c r="T13" s="38"/>
    </row>
    <row r="14" spans="1:256" s="560" customFormat="1" ht="22.5" customHeight="1">
      <c r="A14" s="503"/>
      <c r="B14" s="808"/>
      <c r="C14" s="808"/>
      <c r="D14" s="808"/>
      <c r="E14" s="526"/>
      <c r="F14" s="38"/>
      <c r="G14" s="556"/>
      <c r="H14" s="281"/>
      <c r="I14" s="557"/>
      <c r="J14" s="556"/>
      <c r="K14" s="557"/>
      <c r="L14" s="556"/>
      <c r="M14" s="357"/>
      <c r="N14" s="357"/>
      <c r="O14" s="558"/>
      <c r="P14" s="38"/>
      <c r="Q14" s="38"/>
      <c r="R14" s="38"/>
      <c r="S14" s="38"/>
      <c r="T14" s="38"/>
    </row>
    <row r="15" spans="1:256" s="560" customFormat="1" ht="22.5" customHeight="1">
      <c r="A15" s="501"/>
      <c r="B15" s="808"/>
      <c r="C15" s="808"/>
      <c r="D15" s="808"/>
      <c r="E15" s="526"/>
      <c r="F15" s="38"/>
      <c r="G15" s="556"/>
      <c r="H15" s="281"/>
      <c r="I15" s="557"/>
      <c r="J15" s="556"/>
      <c r="K15" s="557"/>
      <c r="L15" s="556"/>
      <c r="M15" s="357"/>
      <c r="N15" s="357"/>
      <c r="O15" s="558"/>
      <c r="P15" s="38"/>
      <c r="Q15" s="38"/>
      <c r="R15" s="38"/>
      <c r="S15" s="38"/>
      <c r="T15" s="38"/>
    </row>
    <row r="16" spans="1:256" s="549" customFormat="1" ht="22.5" customHeight="1">
      <c r="B16" s="808"/>
      <c r="C16" s="808"/>
      <c r="D16" s="808"/>
      <c r="E16" s="550"/>
      <c r="F16" s="550"/>
      <c r="G16" s="551"/>
      <c r="H16" s="551"/>
      <c r="I16" s="553"/>
      <c r="J16" s="551"/>
      <c r="K16" s="553"/>
      <c r="L16" s="551"/>
      <c r="M16" s="551"/>
      <c r="N16" s="551"/>
      <c r="O16" s="555"/>
      <c r="P16" s="550"/>
      <c r="Q16" s="550"/>
      <c r="R16" s="550"/>
      <c r="S16" s="550"/>
      <c r="T16" s="550"/>
    </row>
    <row r="17" spans="1:255" s="560" customFormat="1" ht="22.5" customHeight="1">
      <c r="B17" s="808"/>
      <c r="C17" s="808"/>
      <c r="D17" s="808"/>
      <c r="E17" s="38"/>
      <c r="F17" s="38"/>
      <c r="G17" s="556"/>
      <c r="H17" s="556"/>
      <c r="I17" s="557"/>
      <c r="J17" s="556"/>
      <c r="K17" s="557"/>
      <c r="L17" s="556"/>
      <c r="M17" s="556"/>
      <c r="N17" s="556"/>
      <c r="O17" s="558"/>
      <c r="P17" s="38"/>
      <c r="Q17" s="38"/>
      <c r="R17" s="38"/>
      <c r="S17" s="38"/>
      <c r="T17" s="38"/>
    </row>
    <row r="18" spans="1:255" s="560" customFormat="1" ht="22.5" customHeight="1">
      <c r="B18" s="808"/>
      <c r="C18" s="808"/>
      <c r="D18" s="808"/>
      <c r="E18" s="38"/>
      <c r="F18" s="38"/>
      <c r="G18" s="556"/>
      <c r="H18" s="556"/>
      <c r="I18" s="557"/>
      <c r="J18" s="556"/>
      <c r="K18" s="557"/>
      <c r="L18" s="556"/>
      <c r="M18" s="556"/>
      <c r="N18" s="556"/>
      <c r="O18" s="558"/>
      <c r="P18" s="38"/>
      <c r="Q18" s="38"/>
      <c r="R18" s="38"/>
      <c r="S18" s="38"/>
      <c r="T18" s="38"/>
    </row>
    <row r="19" spans="1:255" s="560" customFormat="1" ht="22.5" customHeight="1">
      <c r="B19" s="808"/>
      <c r="C19" s="808"/>
      <c r="D19" s="808"/>
      <c r="E19" s="38"/>
      <c r="F19" s="38"/>
      <c r="G19" s="556"/>
      <c r="H19" s="556"/>
      <c r="I19" s="557"/>
      <c r="J19" s="556"/>
      <c r="K19" s="557"/>
      <c r="L19" s="556"/>
      <c r="M19" s="556"/>
      <c r="N19" s="556"/>
      <c r="O19" s="558"/>
      <c r="P19" s="38"/>
      <c r="Q19" s="38"/>
      <c r="R19" s="38"/>
      <c r="S19" s="38"/>
      <c r="T19" s="38"/>
    </row>
    <row r="20" spans="1:255" s="515" customFormat="1" ht="22.5" customHeight="1">
      <c r="A20" s="803" t="s">
        <v>13</v>
      </c>
      <c r="B20" s="803"/>
      <c r="C20" s="803"/>
      <c r="D20" s="803"/>
      <c r="E20" s="561"/>
      <c r="F20" s="516"/>
      <c r="G20" s="804"/>
      <c r="H20" s="804"/>
      <c r="I20" s="804"/>
      <c r="J20" s="804"/>
      <c r="K20" s="804"/>
      <c r="L20" s="804"/>
      <c r="M20" s="804"/>
      <c r="N20" s="804"/>
      <c r="O20" s="562"/>
      <c r="Q20" s="563"/>
      <c r="R20" s="802"/>
      <c r="S20" s="802"/>
      <c r="T20" s="561"/>
      <c r="U20" s="561"/>
      <c r="V20" s="516"/>
      <c r="W20" s="516"/>
      <c r="X20" s="516"/>
      <c r="Y20" s="516"/>
      <c r="Z20" s="516"/>
      <c r="AA20" s="516"/>
      <c r="AB20" s="516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516"/>
      <c r="AN20" s="516"/>
      <c r="AO20" s="516"/>
      <c r="AP20" s="516"/>
      <c r="AQ20" s="516"/>
      <c r="AR20" s="516"/>
      <c r="AS20" s="516"/>
      <c r="AT20" s="516"/>
      <c r="AU20" s="516"/>
      <c r="AV20" s="516"/>
      <c r="AW20" s="516"/>
      <c r="AX20" s="516"/>
      <c r="AY20" s="516"/>
      <c r="AZ20" s="516"/>
      <c r="BA20" s="516"/>
      <c r="BB20" s="516"/>
      <c r="BC20" s="516"/>
      <c r="BD20" s="516"/>
      <c r="BE20" s="516"/>
      <c r="BF20" s="516"/>
      <c r="BG20" s="516"/>
      <c r="BH20" s="516"/>
      <c r="BI20" s="516"/>
      <c r="BJ20" s="516"/>
      <c r="BK20" s="516"/>
      <c r="BL20" s="516"/>
      <c r="BM20" s="516"/>
      <c r="BN20" s="516"/>
      <c r="BO20" s="516"/>
      <c r="BP20" s="516"/>
      <c r="BQ20" s="516"/>
      <c r="BR20" s="516"/>
      <c r="BS20" s="516"/>
      <c r="BT20" s="516"/>
      <c r="BU20" s="516"/>
      <c r="BV20" s="516"/>
      <c r="BW20" s="516"/>
      <c r="BX20" s="516"/>
      <c r="BY20" s="516"/>
      <c r="BZ20" s="516"/>
      <c r="CA20" s="516"/>
      <c r="CB20" s="516"/>
      <c r="CC20" s="516"/>
      <c r="CD20" s="516"/>
      <c r="CE20" s="516"/>
      <c r="CF20" s="516"/>
      <c r="CG20" s="516"/>
      <c r="CH20" s="516"/>
      <c r="CI20" s="516"/>
      <c r="CJ20" s="516"/>
      <c r="CK20" s="516"/>
      <c r="CL20" s="516"/>
      <c r="CM20" s="516"/>
      <c r="CN20" s="516"/>
      <c r="CO20" s="516"/>
      <c r="CP20" s="516"/>
      <c r="CQ20" s="516"/>
      <c r="CR20" s="516"/>
      <c r="CS20" s="516"/>
      <c r="CT20" s="516"/>
      <c r="CU20" s="516"/>
      <c r="CV20" s="516"/>
      <c r="CW20" s="516"/>
      <c r="CX20" s="516"/>
      <c r="CY20" s="516"/>
      <c r="CZ20" s="516"/>
      <c r="DA20" s="516"/>
      <c r="DB20" s="516"/>
      <c r="DC20" s="516"/>
      <c r="DD20" s="516"/>
      <c r="DE20" s="516"/>
      <c r="DF20" s="516"/>
      <c r="DG20" s="516"/>
      <c r="DH20" s="516"/>
      <c r="DI20" s="516"/>
      <c r="DJ20" s="516"/>
      <c r="DK20" s="516"/>
      <c r="DL20" s="516"/>
      <c r="DM20" s="516"/>
      <c r="DN20" s="516"/>
      <c r="DO20" s="516"/>
      <c r="DP20" s="516"/>
      <c r="DQ20" s="516"/>
      <c r="DR20" s="516"/>
      <c r="DS20" s="516"/>
      <c r="DT20" s="516"/>
      <c r="DU20" s="516"/>
      <c r="DV20" s="516"/>
      <c r="DW20" s="516"/>
      <c r="DX20" s="516"/>
      <c r="DY20" s="516"/>
      <c r="DZ20" s="516"/>
      <c r="EA20" s="516"/>
      <c r="EB20" s="516"/>
      <c r="EC20" s="516"/>
      <c r="ED20" s="516"/>
      <c r="EE20" s="516"/>
      <c r="EF20" s="516"/>
      <c r="EG20" s="516"/>
      <c r="EH20" s="516"/>
      <c r="EI20" s="516"/>
      <c r="EJ20" s="516"/>
      <c r="EK20" s="516"/>
      <c r="EL20" s="516"/>
      <c r="EM20" s="516"/>
      <c r="EN20" s="516"/>
      <c r="EO20" s="516"/>
      <c r="EP20" s="516"/>
      <c r="EQ20" s="516"/>
      <c r="ER20" s="516"/>
      <c r="ES20" s="516"/>
      <c r="ET20" s="516"/>
      <c r="EU20" s="516"/>
      <c r="EV20" s="516"/>
      <c r="EW20" s="516"/>
      <c r="EX20" s="516"/>
      <c r="EY20" s="516"/>
      <c r="EZ20" s="516"/>
      <c r="FA20" s="516"/>
      <c r="FB20" s="516"/>
      <c r="FC20" s="516"/>
      <c r="FD20" s="516"/>
      <c r="FE20" s="516"/>
      <c r="FF20" s="516"/>
      <c r="FG20" s="516"/>
      <c r="FH20" s="516"/>
      <c r="FI20" s="516"/>
      <c r="FJ20" s="516"/>
      <c r="FK20" s="516"/>
      <c r="FL20" s="516"/>
      <c r="FM20" s="516"/>
      <c r="FN20" s="516"/>
      <c r="FO20" s="516"/>
      <c r="FP20" s="516"/>
      <c r="FQ20" s="516"/>
      <c r="FR20" s="516"/>
      <c r="FS20" s="516"/>
      <c r="FT20" s="516"/>
      <c r="FU20" s="516"/>
      <c r="FV20" s="516"/>
      <c r="FW20" s="516"/>
      <c r="FX20" s="516"/>
      <c r="FY20" s="516"/>
      <c r="FZ20" s="516"/>
      <c r="GA20" s="516"/>
      <c r="GB20" s="516"/>
      <c r="GC20" s="516"/>
      <c r="GD20" s="516"/>
      <c r="GE20" s="516"/>
      <c r="GF20" s="516"/>
      <c r="GG20" s="516"/>
      <c r="GH20" s="516"/>
      <c r="GI20" s="516"/>
      <c r="GJ20" s="516"/>
      <c r="GK20" s="516"/>
      <c r="GL20" s="516"/>
      <c r="GM20" s="516"/>
      <c r="GN20" s="516"/>
      <c r="GO20" s="516"/>
      <c r="GP20" s="516"/>
      <c r="GQ20" s="516"/>
      <c r="GR20" s="516"/>
      <c r="GS20" s="516"/>
      <c r="GT20" s="516"/>
      <c r="GU20" s="516"/>
      <c r="GV20" s="516"/>
      <c r="GW20" s="516"/>
      <c r="GX20" s="516"/>
      <c r="GY20" s="516"/>
      <c r="GZ20" s="516"/>
      <c r="HA20" s="516"/>
      <c r="HB20" s="516"/>
      <c r="HC20" s="516"/>
      <c r="HD20" s="516"/>
      <c r="HE20" s="516"/>
      <c r="HF20" s="516"/>
      <c r="HG20" s="516"/>
      <c r="HH20" s="516"/>
      <c r="HI20" s="516"/>
      <c r="HJ20" s="516"/>
      <c r="HK20" s="516"/>
      <c r="HL20" s="516"/>
      <c r="HM20" s="516"/>
      <c r="HN20" s="516"/>
      <c r="HO20" s="516"/>
      <c r="HP20" s="516"/>
      <c r="HQ20" s="516"/>
      <c r="HR20" s="516"/>
      <c r="HS20" s="516"/>
      <c r="HT20" s="516"/>
      <c r="HU20" s="516"/>
      <c r="HV20" s="516"/>
      <c r="HW20" s="516"/>
      <c r="HX20" s="516"/>
      <c r="HY20" s="516"/>
      <c r="HZ20" s="516"/>
      <c r="IA20" s="516"/>
      <c r="IB20" s="516"/>
      <c r="IC20" s="516"/>
      <c r="ID20" s="516"/>
      <c r="IE20" s="516"/>
      <c r="IF20" s="516"/>
      <c r="IG20" s="516"/>
      <c r="IH20" s="516"/>
      <c r="II20" s="516"/>
      <c r="IJ20" s="516"/>
      <c r="IK20" s="516"/>
      <c r="IL20" s="516"/>
      <c r="IM20" s="516"/>
      <c r="IN20" s="516"/>
      <c r="IO20" s="516"/>
      <c r="IP20" s="516"/>
      <c r="IQ20" s="516"/>
      <c r="IR20" s="516"/>
      <c r="IS20" s="516"/>
      <c r="IT20" s="516"/>
      <c r="IU20" s="516"/>
    </row>
  </sheetData>
  <mergeCells count="31">
    <mergeCell ref="B19:D19"/>
    <mergeCell ref="B12:D12"/>
    <mergeCell ref="B13:D13"/>
    <mergeCell ref="B14:D14"/>
    <mergeCell ref="B15:D15"/>
    <mergeCell ref="B18:D18"/>
    <mergeCell ref="B16:D16"/>
    <mergeCell ref="B17:D17"/>
    <mergeCell ref="B11:D11"/>
    <mergeCell ref="K1:L1"/>
    <mergeCell ref="M1:N1"/>
    <mergeCell ref="O1:O2"/>
    <mergeCell ref="B4:D4"/>
    <mergeCell ref="B5:D5"/>
    <mergeCell ref="I1:J1"/>
    <mergeCell ref="B6:D6"/>
    <mergeCell ref="B7:D7"/>
    <mergeCell ref="B8:D8"/>
    <mergeCell ref="B9:D9"/>
    <mergeCell ref="B10:D10"/>
    <mergeCell ref="A1:A2"/>
    <mergeCell ref="B1:D2"/>
    <mergeCell ref="E1:E2"/>
    <mergeCell ref="F1:F2"/>
    <mergeCell ref="G1:H1"/>
    <mergeCell ref="R20:S20"/>
    <mergeCell ref="A20:D20"/>
    <mergeCell ref="G20:H20"/>
    <mergeCell ref="I20:J20"/>
    <mergeCell ref="K20:L20"/>
    <mergeCell ref="M20:N20"/>
  </mergeCells>
  <phoneticPr fontId="4" type="noConversion"/>
  <printOptions gridLines="1"/>
  <pageMargins left="0.98425196850393704" right="0.47244094488188981" top="1.1811023622047245" bottom="0.59055118110236227" header="0.78740157480314965" footer="0.47244094488188981"/>
  <pageSetup paperSize="9" scale="98" orientation="landscape" r:id="rId1"/>
  <headerFooter>
    <oddHeader>&amp;C&amp;"굴림체,굵게"&amp;14&amp;A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30</vt:i4>
      </vt:variant>
    </vt:vector>
  </HeadingPairs>
  <TitlesOfParts>
    <vt:vector size="47" baseType="lpstr">
      <vt:lpstr>갑지</vt:lpstr>
      <vt:lpstr>원가계산서</vt:lpstr>
      <vt:lpstr>집계표</vt:lpstr>
      <vt:lpstr>내역서</vt:lpstr>
      <vt:lpstr>고재처리비</vt:lpstr>
      <vt:lpstr>폐기물처리비</vt:lpstr>
      <vt:lpstr>관급자재내역서</vt:lpstr>
      <vt:lpstr>일위대가목록표</vt:lpstr>
      <vt:lpstr>일위대가</vt:lpstr>
      <vt:lpstr>전기단가비교표</vt:lpstr>
      <vt:lpstr>1. 수배전반 철거 및 전력간선 철거 산출서</vt:lpstr>
      <vt:lpstr>2.특고압 및 저압 전력간선설비 산출서</vt:lpstr>
      <vt:lpstr>3.CABLE TRAY 설비 산출서</vt:lpstr>
      <vt:lpstr>4.임시전력 설비 산출서</vt:lpstr>
      <vt:lpstr>5.UPS설비 산출서</vt:lpstr>
      <vt:lpstr>고재산출서</vt:lpstr>
      <vt:lpstr>노임단가</vt:lpstr>
      <vt:lpstr>'1. 수배전반 철거 및 전력간선 철거 산출서'!Print_Area</vt:lpstr>
      <vt:lpstr>'2.특고압 및 저압 전력간선설비 산출서'!Print_Area</vt:lpstr>
      <vt:lpstr>'3.CABLE TRAY 설비 산출서'!Print_Area</vt:lpstr>
      <vt:lpstr>'4.임시전력 설비 산출서'!Print_Area</vt:lpstr>
      <vt:lpstr>'5.UPS설비 산출서'!Print_Area</vt:lpstr>
      <vt:lpstr>갑지!Print_Area</vt:lpstr>
      <vt:lpstr>고재산출서!Print_Area</vt:lpstr>
      <vt:lpstr>고재처리비!Print_Area</vt:lpstr>
      <vt:lpstr>관급자재내역서!Print_Area</vt:lpstr>
      <vt:lpstr>내역서!Print_Area</vt:lpstr>
      <vt:lpstr>노임단가!Print_Area</vt:lpstr>
      <vt:lpstr>원가계산서!Print_Area</vt:lpstr>
      <vt:lpstr>일위대가!Print_Area</vt:lpstr>
      <vt:lpstr>일위대가목록표!Print_Area</vt:lpstr>
      <vt:lpstr>전기단가비교표!Print_Area</vt:lpstr>
      <vt:lpstr>집계표!Print_Area</vt:lpstr>
      <vt:lpstr>폐기물처리비!Print_Area</vt:lpstr>
      <vt:lpstr>'1. 수배전반 철거 및 전력간선 철거 산출서'!Print_Titles</vt:lpstr>
      <vt:lpstr>'2.특고압 및 저압 전력간선설비 산출서'!Print_Titles</vt:lpstr>
      <vt:lpstr>'3.CABLE TRAY 설비 산출서'!Print_Titles</vt:lpstr>
      <vt:lpstr>'4.임시전력 설비 산출서'!Print_Titles</vt:lpstr>
      <vt:lpstr>'5.UPS설비 산출서'!Print_Titles</vt:lpstr>
      <vt:lpstr>고재산출서!Print_Titles</vt:lpstr>
      <vt:lpstr>고재처리비!Print_Titles</vt:lpstr>
      <vt:lpstr>관급자재내역서!Print_Titles</vt:lpstr>
      <vt:lpstr>내역서!Print_Titles</vt:lpstr>
      <vt:lpstr>일위대가!Print_Titles</vt:lpstr>
      <vt:lpstr>일위대가목록표!Print_Titles</vt:lpstr>
      <vt:lpstr>전기단가비교표!Print_Titles</vt:lpstr>
      <vt:lpstr>폐기물처리비!Print_Titles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2019-03-25T04:25:52Z</dcterms:created>
  <dcterms:modified xsi:type="dcterms:W3CDTF">2021-08-02T04:36:39Z</dcterms:modified>
</cp:coreProperties>
</file>