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filterPrivacy="1" updateLinks="never" codeName="ThisWorkbook" defaultThemeVersion="124226"/>
  <bookViews>
    <workbookView xWindow="-60" yWindow="-60" windowWidth="28920" windowHeight="15660" tabRatio="935" firstSheet="7" activeTab="15"/>
  </bookViews>
  <sheets>
    <sheet name="원가계산서 " sheetId="62" r:id="rId1"/>
    <sheet name="집계표" sheetId="3" r:id="rId2"/>
    <sheet name="1. 전력간선 및 동력설비공사" sheetId="26" r:id="rId3"/>
    <sheet name="2. 냉난방설비 공사" sheetId="50" r:id="rId4"/>
    <sheet name="3. 전열설비 공사" sheetId="48" r:id="rId5"/>
    <sheet name="4. 전등 설비공사" sheetId="49" r:id="rId6"/>
    <sheet name="5. 전열설비 공사(리모델링)" sheetId="75" r:id="rId7"/>
    <sheet name="6. 전등설비공사(리모델링)" sheetId="76" r:id="rId8"/>
    <sheet name="일위대가" sheetId="74" r:id="rId9"/>
    <sheet name="전기 단가비교표" sheetId="9" r:id="rId10"/>
    <sheet name="1. 전력간선 및 동력설비산출표" sheetId="25" r:id="rId11"/>
    <sheet name="2.냉난방설비 산출표" sheetId="54" r:id="rId12"/>
    <sheet name="3. 전열설비 산출표" sheetId="52" r:id="rId13"/>
    <sheet name="4. 전등설비 산출표" sheetId="53" r:id="rId14"/>
    <sheet name="5. 전열설비 산출표(리모델링)" sheetId="77" r:id="rId15"/>
    <sheet name="6. 전등설비 산출표(리모델링)" sheetId="78" r:id="rId16"/>
  </sheets>
  <functionGroups builtInGroupCount="18"/>
  <definedNames>
    <definedName name="_Fill" localSheetId="0" hidden="1">#REF!</definedName>
    <definedName name="_Fill" localSheetId="8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localSheetId="8" hidden="1">#REF!</definedName>
    <definedName name="_Key1" hidden="1">#REF!</definedName>
    <definedName name="_Key2" localSheetId="0" hidden="1">#REF!</definedName>
    <definedName name="_Key2" localSheetId="8" hidden="1">#REF!</definedName>
    <definedName name="_Key2" hidden="1">#REF!</definedName>
    <definedName name="_kfkf" localSheetId="0" hidden="1">#REF!</definedName>
    <definedName name="_kfkf" hidden="1">#REF!</definedName>
    <definedName name="_Order1" hidden="1">255</definedName>
    <definedName name="_Order2" hidden="1">255</definedName>
    <definedName name="_Sort" localSheetId="0" hidden="1">#REF!</definedName>
    <definedName name="_Sort" localSheetId="8" hidden="1">#REF!</definedName>
    <definedName name="_Sort" hidden="1">#REF!</definedName>
    <definedName name="_woogi" localSheetId="0" hidden="1">#REF!</definedName>
    <definedName name="_woogi" hidden="1">#REF!</definedName>
    <definedName name="_woogi2" localSheetId="0" hidden="1">#REF!</definedName>
    <definedName name="_woogi2" hidden="1">#REF!</definedName>
    <definedName name="_woogi24" localSheetId="0" hidden="1">#REF!</definedName>
    <definedName name="_woogi24" hidden="1">#REF!</definedName>
    <definedName name="_woogi3" localSheetId="0" hidden="1">#REF!</definedName>
    <definedName name="_woogi3" hidden="1">#REF!</definedName>
    <definedName name="_재ㅐ햐" localSheetId="0" hidden="1">#REF!</definedName>
    <definedName name="_재ㅐ햐" hidden="1">#REF!</definedName>
    <definedName name="A" localSheetId="0" hidden="1">#REF!</definedName>
    <definedName name="A" localSheetId="8" hidden="1">#REF!</definedName>
    <definedName name="A" hidden="1">#REF!</definedName>
    <definedName name="aaaaaaa" localSheetId="0" hidden="1">#REF!</definedName>
    <definedName name="aaaaaaa" hidden="1">#REF!</definedName>
    <definedName name="anscount" hidden="1">1</definedName>
    <definedName name="cv" localSheetId="0" hidden="1">{"'Sheet1'!$D$19","'Sheet1'!$B$22:$E$22"}</definedName>
    <definedName name="cv" localSheetId="8" hidden="1">{"'Sheet1'!$D$19","'Sheet1'!$B$22:$E$22"}</definedName>
    <definedName name="cv" hidden="1">{"'Sheet1'!$D$19","'Sheet1'!$B$22:$E$22"}</definedName>
    <definedName name="dataww" localSheetId="0" hidden="1">#REF!</definedName>
    <definedName name="dataww" hidden="1">#REF!</definedName>
    <definedName name="DDDDDD" localSheetId="0" hidden="1">{#N/A,"수불부",FALSE,"사급자재수불서";#N/A,"수불부",FALSE,"사급자재수불서"}</definedName>
    <definedName name="DDDDDD" localSheetId="8" hidden="1">{#N/A,"수불부",FALSE,"사급자재수불서";#N/A,"수불부",FALSE,"사급자재수불서"}</definedName>
    <definedName name="DDDDDD" hidden="1">{#N/A,"수불부",FALSE,"사급자재수불서";#N/A,"수불부",FALSE,"사급자재수불서"}</definedName>
    <definedName name="ds" localSheetId="0" hidden="1">{#N/A,#N/A,FALSE,"Sheet1"}</definedName>
    <definedName name="ds" localSheetId="8" hidden="1">{#N/A,#N/A,FALSE,"Sheet1"}</definedName>
    <definedName name="ds" hidden="1">{#N/A,#N/A,FALSE,"Sheet1"}</definedName>
    <definedName name="fdg" localSheetId="0" hidden="1">{"'Sheet1'!$D$19","'Sheet1'!$B$22:$E$22"}</definedName>
    <definedName name="fdg" localSheetId="8" hidden="1">{"'Sheet1'!$D$19","'Sheet1'!$B$22:$E$22"}</definedName>
    <definedName name="fdg" hidden="1">{"'Sheet1'!$D$19","'Sheet1'!$B$22:$E$22"}</definedName>
    <definedName name="FFFFF" localSheetId="0" hidden="1">{#N/A,"수불부",FALSE,"사급자재수불서";#N/A,"수불부",FALSE,"사급자재수불서"}</definedName>
    <definedName name="FFFFF" localSheetId="8" hidden="1">{#N/A,"수불부",FALSE,"사급자재수불서";#N/A,"수불부",FALSE,"사급자재수불서"}</definedName>
    <definedName name="FFFFF" hidden="1">{#N/A,"수불부",FALSE,"사급자재수불서";#N/A,"수불부",FALSE,"사급자재수불서"}</definedName>
    <definedName name="grfas" localSheetId="0" hidden="1">{#N/A,"수불부",FALSE,"사급자재수불서";#N/A,"수불부",FALSE,"사급자재수불서"}</definedName>
    <definedName name="grfas" localSheetId="8" hidden="1">{#N/A,"수불부",FALSE,"사급자재수불서";#N/A,"수불부",FALSE,"사급자재수불서"}</definedName>
    <definedName name="grfas" hidden="1">{#N/A,"수불부",FALSE,"사급자재수불서";#N/A,"수불부",FALSE,"사급자재수불서"}</definedName>
    <definedName name="HTML_CodePage" hidden="1">949</definedName>
    <definedName name="HTML_Control" localSheetId="0" hidden="1">{"'Sheet1'!$D$19","'Sheet1'!$B$22:$E$22"}</definedName>
    <definedName name="HTML_Control" localSheetId="8" hidden="1">{"'Sheet1'!$D$19","'Sheet1'!$B$22:$E$22"}</definedName>
    <definedName name="HTML_Control" hidden="1">{"'Sheet1'!$D$19","'Sheet1'!$B$22:$E$22"}</definedName>
    <definedName name="HTML_Description" hidden="1">""</definedName>
    <definedName name="HTML_Email" hidden="1">""</definedName>
    <definedName name="HTML_Header" hidden="1">"Sheet1"</definedName>
    <definedName name="HTML_LastUpdate" hidden="1">"98-06-22"</definedName>
    <definedName name="HTML_LineAfter" hidden="1">FALSE</definedName>
    <definedName name="HTML_LineBefore" hidden="1">FALSE</definedName>
    <definedName name="HTML_OBDlg2" hidden="1">TRUE</definedName>
    <definedName name="HTML_OBDlg4" hidden="1">TRUE</definedName>
    <definedName name="HTML_OS" hidden="1">0</definedName>
    <definedName name="ktf" localSheetId="0" hidden="1">#REF!</definedName>
    <definedName name="ktf" hidden="1">#REF!</definedName>
    <definedName name="kty" localSheetId="0" hidden="1">#REF!</definedName>
    <definedName name="kty" hidden="1">#REF!</definedName>
    <definedName name="_xlnm.Print_Area" localSheetId="2">'1. 전력간선 및 동력설비공사'!$A$1:$M$36</definedName>
    <definedName name="_xlnm.Print_Area" localSheetId="10">'1. 전력간선 및 동력설비산출표'!$A$1:$X$43</definedName>
    <definedName name="_xlnm.Print_Area" localSheetId="3">'2. 냉난방설비 공사'!$A$1:$M$18</definedName>
    <definedName name="_xlnm.Print_Area" localSheetId="11">'2.냉난방설비 산출표'!$A$1:$T$28</definedName>
    <definedName name="_xlnm.Print_Area" localSheetId="4">'3. 전열설비 공사'!$A$1:$M$18</definedName>
    <definedName name="_xlnm.Print_Area" localSheetId="12">'3. 전열설비 산출표'!$A$1:$U$23</definedName>
    <definedName name="_xlnm.Print_Area" localSheetId="5">'4. 전등 설비공사'!$A$1:$M$33</definedName>
    <definedName name="_xlnm.Print_Area" localSheetId="13">'4. 전등설비 산출표'!$A$1:$W$40</definedName>
    <definedName name="_xlnm.Print_Area" localSheetId="6">'5. 전열설비 공사(리모델링)'!$A$1:$M$18</definedName>
    <definedName name="_xlnm.Print_Area" localSheetId="14">'5. 전열설비 산출표(리모델링)'!$A$1:$U$23</definedName>
    <definedName name="_xlnm.Print_Area" localSheetId="15">'6. 전등설비 산출표(리모델링)'!$A$1:$Y$20</definedName>
    <definedName name="_xlnm.Print_Area" localSheetId="7">'6. 전등설비공사(리모델링)'!$A$1:$M$33</definedName>
    <definedName name="_xlnm.Print_Area" localSheetId="0">'원가계산서 '!$A$1:$G$35</definedName>
    <definedName name="_xlnm.Print_Area" localSheetId="8">일위대가!$A$1:$M$41</definedName>
    <definedName name="_xlnm.Print_Area" localSheetId="9">'전기 단가비교표'!$A$1:$N$85</definedName>
    <definedName name="_xlnm.Print_Area" localSheetId="1">집계표!$A$1:$M$18</definedName>
    <definedName name="_xlnm.Print_Titles" localSheetId="2">'1. 전력간선 및 동력설비공사'!$1:$2</definedName>
    <definedName name="_xlnm.Print_Titles" localSheetId="10">'1. 전력간선 및 동력설비산출표'!$1:$3</definedName>
    <definedName name="_xlnm.Print_Titles" localSheetId="3">'2. 냉난방설비 공사'!$1:$2</definedName>
    <definedName name="_xlnm.Print_Titles" localSheetId="11">'2.냉난방설비 산출표'!$A:$E,'2.냉난방설비 산출표'!$1:$3</definedName>
    <definedName name="_xlnm.Print_Titles" localSheetId="4">'3. 전열설비 공사'!$1:$2</definedName>
    <definedName name="_xlnm.Print_Titles" localSheetId="12">'3. 전열설비 산출표'!$1:$3</definedName>
    <definedName name="_xlnm.Print_Titles" localSheetId="5">'4. 전등 설비공사'!$1:$2</definedName>
    <definedName name="_xlnm.Print_Titles" localSheetId="13">'4. 전등설비 산출표'!$A:$E,'4. 전등설비 산출표'!$1:$3</definedName>
    <definedName name="_xlnm.Print_Titles" localSheetId="6">'5. 전열설비 공사(리모델링)'!$1:$2</definedName>
    <definedName name="_xlnm.Print_Titles" localSheetId="14">'5. 전열설비 산출표(리모델링)'!$1:$3</definedName>
    <definedName name="_xlnm.Print_Titles" localSheetId="15">'6. 전등설비 산출표(리모델링)'!$A:$E,'6. 전등설비 산출표(리모델링)'!$1:$3</definedName>
    <definedName name="_xlnm.Print_Titles" localSheetId="7">'6. 전등설비공사(리모델링)'!$1:$2</definedName>
    <definedName name="_xlnm.Print_Titles" localSheetId="8">일위대가!$1:$2</definedName>
    <definedName name="_xlnm.Print_Titles" localSheetId="9">'전기 단가비교표'!$1:$2</definedName>
    <definedName name="TT" hidden="1">#REF!</definedName>
    <definedName name="wrn.수." localSheetId="0" hidden="1">{#N/A,"수불부",FALSE,"사급자재수불서";#N/A,"수불부",FALSE,"사급자재수불서"}</definedName>
    <definedName name="wrn.수." localSheetId="8" hidden="1">{#N/A,"수불부",FALSE,"사급자재수불서";#N/A,"수불부",FALSE,"사급자재수불서"}</definedName>
    <definedName name="wrn.수." hidden="1">{#N/A,"수불부",FALSE,"사급자재수불서";#N/A,"수불부",FALSE,"사급자재수불서"}</definedName>
    <definedName name="wrn.철골집계표._.5칸." localSheetId="0" hidden="1">{#N/A,#N/A,FALSE,"Sheet1"}</definedName>
    <definedName name="wrn.철골집계표._.5칸." localSheetId="8" hidden="1">{#N/A,#N/A,FALSE,"Sheet1"}</definedName>
    <definedName name="wrn.철골집계표._.5칸." hidden="1">{#N/A,#N/A,FALSE,"Sheet1"}</definedName>
    <definedName name="ㄱㄱ" localSheetId="0" hidden="1">{#N/A,"수불부",FALSE,"사급자재수불서";#N/A,"수불부",FALSE,"사급자재수불서"}</definedName>
    <definedName name="ㄱㄱ" localSheetId="8" hidden="1">{#N/A,"수불부",FALSE,"사급자재수불서";#N/A,"수불부",FALSE,"사급자재수불서"}</definedName>
    <definedName name="ㄱㄱ" hidden="1">{#N/A,"수불부",FALSE,"사급자재수불서";#N/A,"수불부",FALSE,"사급자재수불서"}</definedName>
    <definedName name="경" localSheetId="0" hidden="1">{#N/A,"수불부",FALSE,"사급자재수불서";#N/A,"수불부",FALSE,"사급자재수불서"}</definedName>
    <definedName name="경" localSheetId="8" hidden="1">{#N/A,"수불부",FALSE,"사급자재수불서";#N/A,"수불부",FALSE,"사급자재수불서"}</definedName>
    <definedName name="경" hidden="1">{#N/A,"수불부",FALSE,"사급자재수불서";#N/A,"수불부",FALSE,"사급자재수불서"}</definedName>
    <definedName name="ㄴ" hidden="1">#REF!</definedName>
    <definedName name="ㄴㄴㄴㄴ" localSheetId="0" hidden="1">{#N/A,#N/A,FALSE,"Sheet1"}</definedName>
    <definedName name="ㄴㄴㄴㄴ" localSheetId="8" hidden="1">{#N/A,#N/A,FALSE,"Sheet1"}</definedName>
    <definedName name="ㄴㄴㄴㄴ" hidden="1">{#N/A,#N/A,FALSE,"Sheet1"}</definedName>
    <definedName name="ㄴㄴㄴㄴㄴㄴㄴㄴ" localSheetId="0" hidden="1">{"'Sheet1'!$D$19","'Sheet1'!$B$22:$E$22"}</definedName>
    <definedName name="ㄴㄴㄴㄴㄴㄴㄴㄴ" localSheetId="8" hidden="1">{"'Sheet1'!$D$19","'Sheet1'!$B$22:$E$22"}</definedName>
    <definedName name="ㄴㄹㄴㅁㅎㅇㄹ" localSheetId="0" hidden="1">{#N/A,"수불부",FALSE,"사급자재수불서";#N/A,"수불부",FALSE,"사급자재수불서"}</definedName>
    <definedName name="ㄴㄹㄴㅁㅎㅇㄹ" localSheetId="8" hidden="1">{#N/A,"수불부",FALSE,"사급자재수불서";#N/A,"수불부",FALSE,"사급자재수불서"}</definedName>
    <definedName name="ㄴㄹㄴㅁㅎㅇㄹ" hidden="1">{#N/A,"수불부",FALSE,"사급자재수불서";#N/A,"수불부",FALSE,"사급자재수불서"}</definedName>
    <definedName name="ㄴㅁㄹㅈㄹ" localSheetId="0" hidden="1">#REF!</definedName>
    <definedName name="ㄴㅁㄹㅈㄹ" hidden="1">#REF!</definedName>
    <definedName name="ㄴㅁㄻㄴㅇㄹㅇㄴㄹ" localSheetId="0" hidden="1">{#N/A,"수불부",FALSE,"사급자재수불서";#N/A,"수불부",FALSE,"사급자재수불서"}</definedName>
    <definedName name="ㄴㅁㄻㄴㅇㄹㅇㄴㄹ" localSheetId="8" hidden="1">{#N/A,"수불부",FALSE,"사급자재수불서";#N/A,"수불부",FALSE,"사급자재수불서"}</definedName>
    <definedName name="ㄴㅁㄻㄴㅇㄹㅇㄴㄹ" hidden="1">{#N/A,"수불부",FALSE,"사급자재수불서";#N/A,"수불부",FALSE,"사급자재수불서"}</definedName>
    <definedName name="ㄴㅇㄹㄴ" localSheetId="0" hidden="1">{#N/A,"수불부",FALSE,"사급자재수불서";#N/A,"수불부",FALSE,"사급자재수불서"}</definedName>
    <definedName name="ㄴㅇㄹㄴ" localSheetId="8" hidden="1">{#N/A,"수불부",FALSE,"사급자재수불서";#N/A,"수불부",FALSE,"사급자재수불서"}</definedName>
    <definedName name="ㄴㅇㄹㄴ" hidden="1">{#N/A,"수불부",FALSE,"사급자재수불서";#N/A,"수불부",FALSE,"사급자재수불서"}</definedName>
    <definedName name="ㄴㅇㄹㄴㄹ" localSheetId="0" hidden="1">{"'Sheet1'!$D$19","'Sheet1'!$B$22:$E$22"}</definedName>
    <definedName name="ㄴㅇㄹㄴㄹ" localSheetId="8" hidden="1">{"'Sheet1'!$D$19","'Sheet1'!$B$22:$E$22"}</definedName>
    <definedName name="ㄷㄳㅎ" localSheetId="0" hidden="1">{#N/A,"수불부",FALSE,"사급자재수불서";#N/A,"수불부",FALSE,"사급자재수불서"}</definedName>
    <definedName name="ㄷㄳㅎ" localSheetId="8" hidden="1">{#N/A,"수불부",FALSE,"사급자재수불서";#N/A,"수불부",FALSE,"사급자재수불서"}</definedName>
    <definedName name="ㄷㄳㅎ" hidden="1">{#N/A,"수불부",FALSE,"사급자재수불서";#N/A,"수불부",FALSE,"사급자재수불서"}</definedName>
    <definedName name="ㄷㅎㄹㅇ" localSheetId="0" hidden="1">#REF!</definedName>
    <definedName name="ㄷㅎㄹㅇ" hidden="1">#REF!</definedName>
    <definedName name="단가2" localSheetId="0" hidden="1">{#N/A,#N/A,FALSE,"Sheet1"}</definedName>
    <definedName name="단가2" localSheetId="8" hidden="1">{#N/A,#N/A,FALSE,"Sheet1"}</definedName>
    <definedName name="단가2" hidden="1">{#N/A,#N/A,FALSE,"Sheet1"}</definedName>
    <definedName name="단가비교표" localSheetId="0" hidden="1">{#N/A,"수불부",FALSE,"사급자재수불서";#N/A,"수불부",FALSE,"사급자재수불서"}</definedName>
    <definedName name="단가비교표" localSheetId="8" hidden="1">{#N/A,"수불부",FALSE,"사급자재수불서";#N/A,"수불부",FALSE,"사급자재수불서"}</definedName>
    <definedName name="단가비교표" hidden="1">{#N/A,"수불부",FALSE,"사급자재수불서";#N/A,"수불부",FALSE,"사급자재수불서"}</definedName>
    <definedName name="ㄹㄴㄹㄴㄹㄴㄹㄴㄹ" localSheetId="0" hidden="1">{#N/A,"수불부",FALSE,"사급자재수불서";#N/A,"수불부",FALSE,"사급자재수불서"}</definedName>
    <definedName name="ㄹㄴㄹㄴㄹㄴㄹㄴㄹ" localSheetId="8" hidden="1">{#N/A,"수불부",FALSE,"사급자재수불서";#N/A,"수불부",FALSE,"사급자재수불서"}</definedName>
    <definedName name="ㄹㄴㄹㄴㄹㄴㄹㄴㄹ" hidden="1">{#N/A,"수불부",FALSE,"사급자재수불서";#N/A,"수불부",FALSE,"사급자재수불서"}</definedName>
    <definedName name="ㄹㄴㅁㄹㄴ" localSheetId="0" hidden="1">{#N/A,"수불부",FALSE,"사급자재수불서";#N/A,"수불부",FALSE,"사급자재수불서"}</definedName>
    <definedName name="ㄹㄴㅁㄹㄴ" localSheetId="8" hidden="1">{#N/A,"수불부",FALSE,"사급자재수불서";#N/A,"수불부",FALSE,"사급자재수불서"}</definedName>
    <definedName name="ㄹㄴㅁㄹㄴ" hidden="1">{#N/A,"수불부",FALSE,"사급자재수불서";#N/A,"수불부",FALSE,"사급자재수불서"}</definedName>
    <definedName name="ㄹㄴㅁㄹㅇㄴ" localSheetId="0" hidden="1">{"'Sheet1'!$D$19","'Sheet1'!$B$22:$E$22"}</definedName>
    <definedName name="ㄹㄴㅁㄹㅇㄴ" localSheetId="8" hidden="1">{"'Sheet1'!$D$19","'Sheet1'!$B$22:$E$22"}</definedName>
    <definedName name="ㄹㄹㄹㄹ" localSheetId="0" hidden="1">{"'Sheet1'!$D$19","'Sheet1'!$B$22:$E$22"}</definedName>
    <definedName name="ㄹㄹㄹㄹ" localSheetId="8" hidden="1">{"'Sheet1'!$D$19","'Sheet1'!$B$22:$E$22"}</definedName>
    <definedName name="ㄹㅇㄴㄹ" localSheetId="0" hidden="1">{#N/A,"수불부",FALSE,"사급자재수불서";#N/A,"수불부",FALSE,"사급자재수불서"}</definedName>
    <definedName name="ㄹㅇㄴㄹ" localSheetId="8" hidden="1">{#N/A,"수불부",FALSE,"사급자재수불서";#N/A,"수불부",FALSE,"사급자재수불서"}</definedName>
    <definedName name="ㄹㅇㄴㄹ" hidden="1">{#N/A,"수불부",FALSE,"사급자재수불서";#N/A,"수불부",FALSE,"사급자재수불서"}</definedName>
    <definedName name="ㄹㅇㄹㅇㄴ" localSheetId="0" hidden="1">{#N/A,"수불부",FALSE,"사급자재수불서";#N/A,"수불부",FALSE,"사급자재수불서"}</definedName>
    <definedName name="ㄹㅇㄹㅇㄴ" localSheetId="8" hidden="1">{#N/A,"수불부",FALSE,"사급자재수불서";#N/A,"수불부",FALSE,"사급자재수불서"}</definedName>
    <definedName name="ㄹㅇㄹㅇㄴ" hidden="1">{#N/A,"수불부",FALSE,"사급자재수불서";#N/A,"수불부",FALSE,"사급자재수불서"}</definedName>
    <definedName name="ㄹ퓨ㅠ" localSheetId="0" hidden="1">{#N/A,"수불부",FALSE,"사급자재수불서";#N/A,"수불부",FALSE,"사급자재수불서"}</definedName>
    <definedName name="ㄹ퓨ㅠ" localSheetId="8" hidden="1">{#N/A,"수불부",FALSE,"사급자재수불서";#N/A,"수불부",FALSE,"사급자재수불서"}</definedName>
    <definedName name="ㄹ퓨ㅠ" hidden="1">{#N/A,"수불부",FALSE,"사급자재수불서";#N/A,"수불부",FALSE,"사급자재수불서"}</definedName>
    <definedName name="ㅀㄹㅇㅎㅇㄴ" localSheetId="0" hidden="1">{"'Sheet1'!$D$19","'Sheet1'!$B$22:$E$22"}</definedName>
    <definedName name="ㅀㄹㅇㅎㅇㄴ" localSheetId="8" hidden="1">{"'Sheet1'!$D$19","'Sheet1'!$B$22:$E$22"}</definedName>
    <definedName name="ㅀㄹㅇㅎㅇㄴ" hidden="1">{"'Sheet1'!$D$19","'Sheet1'!$B$22:$E$22"}</definedName>
    <definedName name="ㅁㄴㅇ" localSheetId="0" hidden="1">{#N/A,"수불부",FALSE,"사급자재수불서";#N/A,"수불부",FALSE,"사급자재수불서"}</definedName>
    <definedName name="ㅁㄴㅇ" localSheetId="8" hidden="1">{#N/A,"수불부",FALSE,"사급자재수불서";#N/A,"수불부",FALSE,"사급자재수불서"}</definedName>
    <definedName name="ㅁㄴㅇ" hidden="1">{#N/A,"수불부",FALSE,"사급자재수불서";#N/A,"수불부",FALSE,"사급자재수불서"}</definedName>
    <definedName name="ㅁㄴㅇㄹㄴㄹ" localSheetId="0" hidden="1">{#N/A,"수불부",FALSE,"사급자재수불서";#N/A,"수불부",FALSE,"사급자재수불서"}</definedName>
    <definedName name="ㅁㄴㅇㄹㄴㄹ" localSheetId="8" hidden="1">{#N/A,"수불부",FALSE,"사급자재수불서";#N/A,"수불부",FALSE,"사급자재수불서"}</definedName>
    <definedName name="ㅁㄴㅇㄹㄴㄹ" hidden="1">{#N/A,"수불부",FALSE,"사급자재수불서";#N/A,"수불부",FALSE,"사급자재수불서"}</definedName>
    <definedName name="ㅁㄴㅇㄻㄹ" localSheetId="0" hidden="1">{#N/A,"수불부",FALSE,"사급자재수불서";#N/A,"수불부",FALSE,"사급자재수불서"}</definedName>
    <definedName name="ㅁㄴㅇㄻㄹ" localSheetId="8" hidden="1">{#N/A,"수불부",FALSE,"사급자재수불서";#N/A,"수불부",FALSE,"사급자재수불서"}</definedName>
    <definedName name="ㅁㄴㅇㄻㄹ" hidden="1">{#N/A,"수불부",FALSE,"사급자재수불서";#N/A,"수불부",FALSE,"사급자재수불서"}</definedName>
    <definedName name="ㅁㄹㅇㄴㅇㄹ" localSheetId="0" hidden="1">{#N/A,"수불부",FALSE,"사급자재수불서";#N/A,"수불부",FALSE,"사급자재수불서"}</definedName>
    <definedName name="ㅁㄹㅇㄴㅇㄹ" localSheetId="8" hidden="1">{#N/A,"수불부",FALSE,"사급자재수불서";#N/A,"수불부",FALSE,"사급자재수불서"}</definedName>
    <definedName name="ㅁㄹㅇㄴㅇㄹ" hidden="1">{#N/A,"수불부",FALSE,"사급자재수불서";#N/A,"수불부",FALSE,"사급자재수불서"}</definedName>
    <definedName name="ㅁㄻㅇㄹㄴ" localSheetId="0" hidden="1">{#N/A,"수불부",FALSE,"사급자재수불서";#N/A,"수불부",FALSE,"사급자재수불서"}</definedName>
    <definedName name="ㅁㄻㅇㄹㄴ" localSheetId="8" hidden="1">{#N/A,"수불부",FALSE,"사급자재수불서";#N/A,"수불부",FALSE,"사급자재수불서"}</definedName>
    <definedName name="ㅁㄻㅇㄹㄴ" hidden="1">{#N/A,"수불부",FALSE,"사급자재수불서";#N/A,"수불부",FALSE,"사급자재수불서"}</definedName>
    <definedName name="ㅁㅁㅁ" localSheetId="0" hidden="1">{#N/A,#N/A,FALSE,"Sheet1"}</definedName>
    <definedName name="ㅁㅁㅁ" localSheetId="8" hidden="1">{#N/A,#N/A,FALSE,"Sheet1"}</definedName>
    <definedName name="ㅁㅁㅁ" hidden="1">{#N/A,#N/A,FALSE,"Sheet1"}</definedName>
    <definedName name="ㅁㅁㅁㅁ" localSheetId="0" hidden="1">{#N/A,"수불부",FALSE,"사급자재수불서";#N/A,"수불부",FALSE,"사급자재수불서"}</definedName>
    <definedName name="ㅁㅁㅁㅁ" localSheetId="8" hidden="1">{#N/A,"수불부",FALSE,"사급자재수불서";#N/A,"수불부",FALSE,"사급자재수불서"}</definedName>
    <definedName name="ㅁㅁㅁㅁ" hidden="1">{#N/A,"수불부",FALSE,"사급자재수불서";#N/A,"수불부",FALSE,"사급자재수불서"}</definedName>
    <definedName name="ㅁㅇㄹㄴㄻ" localSheetId="0" hidden="1">{"'Sheet1'!$D$19","'Sheet1'!$B$22:$E$22"}</definedName>
    <definedName name="ㅁㅇㄹㄴㄻ" localSheetId="8" hidden="1">{"'Sheet1'!$D$19","'Sheet1'!$B$22:$E$22"}</definedName>
    <definedName name="ㅁㅇㄹㄴㅁㅇㄹㄴ" localSheetId="0" hidden="1">{#N/A,"수불부",FALSE,"사급자재수불서";#N/A,"수불부",FALSE,"사급자재수불서"}</definedName>
    <definedName name="ㅁㅇㄹㄴㅁㅇㄹㄴ" localSheetId="8" hidden="1">{#N/A,"수불부",FALSE,"사급자재수불서";#N/A,"수불부",FALSE,"사급자재수불서"}</definedName>
    <definedName name="ㅁㅇㄹㄴㅁㅇㄹㄴ" hidden="1">{#N/A,"수불부",FALSE,"사급자재수불서";#N/A,"수불부",FALSE,"사급자재수불서"}</definedName>
    <definedName name="ㅁㅇㄹㄴㅇㄹㄴㅇㄹ" localSheetId="0" hidden="1">{#N/A,"수불부",FALSE,"사급자재수불서";#N/A,"수불부",FALSE,"사급자재수불서"}</definedName>
    <definedName name="ㅁㅇㄹㄴㅇㄹㄴㅇㄹ" localSheetId="8" hidden="1">{#N/A,"수불부",FALSE,"사급자재수불서";#N/A,"수불부",FALSE,"사급자재수불서"}</definedName>
    <definedName name="ㅁㅇㄹㄴㅇㄹㄴㅇㄹ" hidden="1">{#N/A,"수불부",FALSE,"사급자재수불서";#N/A,"수불부",FALSE,"사급자재수불서"}</definedName>
    <definedName name="몁경" localSheetId="0" hidden="1">{#N/A,"수불부",FALSE,"사급자재수불서";#N/A,"수불부",FALSE,"사급자재수불서"}</definedName>
    <definedName name="몁경" localSheetId="8" hidden="1">{#N/A,"수불부",FALSE,"사급자재수불서";#N/A,"수불부",FALSE,"사급자재수불서"}</definedName>
    <definedName name="몁경" hidden="1">{#N/A,"수불부",FALSE,"사급자재수불서";#N/A,"수불부",FALSE,"사급자재수불서"}</definedName>
    <definedName name="명단" localSheetId="0" hidden="1">{#N/A,"수불부",FALSE,"사급자재수불서";#N/A,"수불부",FALSE,"사급자재수불서"}</definedName>
    <definedName name="명단" localSheetId="8" hidden="1">{#N/A,"수불부",FALSE,"사급자재수불서";#N/A,"수불부",FALSE,"사급자재수불서"}</definedName>
    <definedName name="명단" hidden="1">{#N/A,"수불부",FALSE,"사급자재수불서";#N/A,"수불부",FALSE,"사급자재수불서"}</definedName>
    <definedName name="서류3" localSheetId="0" hidden="1">{#N/A,"수불부",FALSE,"사급자재수불서";#N/A,"수불부",FALSE,"사급자재수불서"}</definedName>
    <definedName name="서류3" localSheetId="8" hidden="1">{#N/A,"수불부",FALSE,"사급자재수불서";#N/A,"수불부",FALSE,"사급자재수불서"}</definedName>
    <definedName name="서류3" hidden="1">{#N/A,"수불부",FALSE,"사급자재수불서";#N/A,"수불부",FALSE,"사급자재수불서"}</definedName>
    <definedName name="서류4" localSheetId="0" hidden="1">{#N/A,"수불부",FALSE,"사급자재수불서";#N/A,"수불부",FALSE,"사급자재수불서"}</definedName>
    <definedName name="서류4" localSheetId="8" hidden="1">{#N/A,"수불부",FALSE,"사급자재수불서";#N/A,"수불부",FALSE,"사급자재수불서"}</definedName>
    <definedName name="서류4" hidden="1">{#N/A,"수불부",FALSE,"사급자재수불서";#N/A,"수불부",FALSE,"사급자재수불서"}</definedName>
    <definedName name="서류5" localSheetId="0" hidden="1">{#N/A,"수불부",FALSE,"사급자재수불서";#N/A,"수불부",FALSE,"사급자재수불서"}</definedName>
    <definedName name="서류5" localSheetId="8" hidden="1">{#N/A,"수불부",FALSE,"사급자재수불서";#N/A,"수불부",FALSE,"사급자재수불서"}</definedName>
    <definedName name="서류5" hidden="1">{#N/A,"수불부",FALSE,"사급자재수불서";#N/A,"수불부",FALSE,"사급자재수불서"}</definedName>
    <definedName name="ㅇㄴㄹㄴㅇ" localSheetId="0" hidden="1">{#N/A,"수불부",FALSE,"사급자재수불서";#N/A,"수불부",FALSE,"사급자재수불서"}</definedName>
    <definedName name="ㅇㄴㄹㄴㅇ" localSheetId="8" hidden="1">{#N/A,"수불부",FALSE,"사급자재수불서";#N/A,"수불부",FALSE,"사급자재수불서"}</definedName>
    <definedName name="ㅇㄴㄹㄴㅇ" hidden="1">{#N/A,"수불부",FALSE,"사급자재수불서";#N/A,"수불부",FALSE,"사급자재수불서"}</definedName>
    <definedName name="ㅇㄴㄻㅎㅈㄷㅈㄷㄴ" localSheetId="0" hidden="1">{"'Sheet1'!$D$19","'Sheet1'!$B$22:$E$22"}</definedName>
    <definedName name="ㅇㄴㄻㅎㅈㄷㅈㄷㄴ" localSheetId="8" hidden="1">{"'Sheet1'!$D$19","'Sheet1'!$B$22:$E$22"}</definedName>
    <definedName name="ㅇㄴㅁㄹㅇㄻㅇㄹㄴㅇ" localSheetId="0" hidden="1">{#N/A,"수불부",FALSE,"사급자재수불서";#N/A,"수불부",FALSE,"사급자재수불서"}</definedName>
    <definedName name="ㅇㄴㅁㄹㅇㄻㅇㄹㄴㅇ" localSheetId="8" hidden="1">{#N/A,"수불부",FALSE,"사급자재수불서";#N/A,"수불부",FALSE,"사급자재수불서"}</definedName>
    <definedName name="ㅇㄴㅁㄹㅇㄻㅇㄹㄴㅇ" hidden="1">{#N/A,"수불부",FALSE,"사급자재수불서";#N/A,"수불부",FALSE,"사급자재수불서"}</definedName>
    <definedName name="ㅇㄶㄹㄷㄱㄹㅈ" localSheetId="0" hidden="1">{#N/A,"수불부",FALSE,"사급자재수불서";#N/A,"수불부",FALSE,"사급자재수불서"}</definedName>
    <definedName name="ㅇㄶㄹㄷㄱㄹㅈ" localSheetId="8" hidden="1">{#N/A,"수불부",FALSE,"사급자재수불서";#N/A,"수불부",FALSE,"사급자재수불서"}</definedName>
    <definedName name="ㅇㄶㄹㄷㄱㄹㅈ" hidden="1">{#N/A,"수불부",FALSE,"사급자재수불서";#N/A,"수불부",FALSE,"사급자재수불서"}</definedName>
    <definedName name="ㅇㄶㅁㄴㄱㄷ" localSheetId="0" hidden="1">{#N/A,"수불부",FALSE,"사급자재수불서";#N/A,"수불부",FALSE,"사급자재수불서"}</definedName>
    <definedName name="ㅇㄶㅁㄴㄱㄷ" localSheetId="8" hidden="1">{#N/A,"수불부",FALSE,"사급자재수불서";#N/A,"수불부",FALSE,"사급자재수불서"}</definedName>
    <definedName name="ㅇㄶㅁㄴㄱㄷ" hidden="1">{#N/A,"수불부",FALSE,"사급자재수불서";#N/A,"수불부",FALSE,"사급자재수불서"}</definedName>
    <definedName name="ㅇㄶㅁㄷㄱㄹㅈ" localSheetId="0" hidden="1">{#N/A,"수불부",FALSE,"사급자재수불서";#N/A,"수불부",FALSE,"사급자재수불서"}</definedName>
    <definedName name="ㅇㄶㅁㄷㄱㄹㅈ" localSheetId="8" hidden="1">{#N/A,"수불부",FALSE,"사급자재수불서";#N/A,"수불부",FALSE,"사급자재수불서"}</definedName>
    <definedName name="ㅇㄶㅁㄷㄱㄹㅈ" hidden="1">{#N/A,"수불부",FALSE,"사급자재수불서";#N/A,"수불부",FALSE,"사급자재수불서"}</definedName>
    <definedName name="ㅇㄹ" localSheetId="0" hidden="1">{#N/A,"수불부",FALSE,"사급자재수불서";#N/A,"수불부",FALSE,"사급자재수불서"}</definedName>
    <definedName name="ㅇㄹ" localSheetId="8" hidden="1">{#N/A,"수불부",FALSE,"사급자재수불서";#N/A,"수불부",FALSE,"사급자재수불서"}</definedName>
    <definedName name="ㅇㄹ" hidden="1">{#N/A,"수불부",FALSE,"사급자재수불서";#N/A,"수불부",FALSE,"사급자재수불서"}</definedName>
    <definedName name="ㅇㄹㄴ" localSheetId="0" hidden="1">{#N/A,"수불부",FALSE,"사급자재수불서";#N/A,"수불부",FALSE,"사급자재수불서"}</definedName>
    <definedName name="ㅇㄹㄴ" localSheetId="8" hidden="1">{#N/A,"수불부",FALSE,"사급자재수불서";#N/A,"수불부",FALSE,"사급자재수불서"}</definedName>
    <definedName name="ㅇㄹㄴ" hidden="1">{#N/A,"수불부",FALSE,"사급자재수불서";#N/A,"수불부",FALSE,"사급자재수불서"}</definedName>
    <definedName name="ㅇㄹㄴㅁㅎㅁㄴ" localSheetId="0" hidden="1">{#N/A,"수불부",FALSE,"사급자재수불서";#N/A,"수불부",FALSE,"사급자재수불서"}</definedName>
    <definedName name="ㅇㄹㄴㅁㅎㅁㄴ" localSheetId="8" hidden="1">{#N/A,"수불부",FALSE,"사급자재수불서";#N/A,"수불부",FALSE,"사급자재수불서"}</definedName>
    <definedName name="ㅇㄹㄴㅁㅎㅁㄴ" hidden="1">{#N/A,"수불부",FALSE,"사급자재수불서";#N/A,"수불부",FALSE,"사급자재수불서"}</definedName>
    <definedName name="ㅇㄻㄴㅀ" localSheetId="0" hidden="1">{#N/A,"수불부",FALSE,"사급자재수불서";#N/A,"수불부",FALSE,"사급자재수불서"}</definedName>
    <definedName name="ㅇㄻㄴㅀ" localSheetId="8" hidden="1">{#N/A,"수불부",FALSE,"사급자재수불서";#N/A,"수불부",FALSE,"사급자재수불서"}</definedName>
    <definedName name="ㅇㄻㄴㅀ" hidden="1">{#N/A,"수불부",FALSE,"사급자재수불서";#N/A,"수불부",FALSE,"사급자재수불서"}</definedName>
    <definedName name="ㅇㅀ" localSheetId="0" hidden="1">{#N/A,"수불부",FALSE,"사급자재수불서";#N/A,"수불부",FALSE,"사급자재수불서"}</definedName>
    <definedName name="ㅇㅀ" localSheetId="8" hidden="1">{#N/A,"수불부",FALSE,"사급자재수불서";#N/A,"수불부",FALSE,"사급자재수불서"}</definedName>
    <definedName name="ㅇㅀ" hidden="1">{#N/A,"수불부",FALSE,"사급자재수불서";#N/A,"수불부",FALSE,"사급자재수불서"}</definedName>
    <definedName name="ㅇㅀㅇㄹㄴ" localSheetId="0" hidden="1">{#N/A,"수불부",FALSE,"사급자재수불서";#N/A,"수불부",FALSE,"사급자재수불서"}</definedName>
    <definedName name="ㅇㅀㅇㄹㄴ" localSheetId="8" hidden="1">{#N/A,"수불부",FALSE,"사급자재수불서";#N/A,"수불부",FALSE,"사급자재수불서"}</definedName>
    <definedName name="ㅇㅀㅇㄹㄴ" hidden="1">{#N/A,"수불부",FALSE,"사급자재수불서";#N/A,"수불부",FALSE,"사급자재수불서"}</definedName>
    <definedName name="ㅇㅁㄶㄴㅇㅁㅀㅇㄴ" localSheetId="0" hidden="1">{#N/A,"수불부",FALSE,"사급자재수불서";#N/A,"수불부",FALSE,"사급자재수불서"}</definedName>
    <definedName name="ㅇㅁㄶㄴㅇㅁㅀㅇㄴ" localSheetId="8" hidden="1">{#N/A,"수불부",FALSE,"사급자재수불서";#N/A,"수불부",FALSE,"사급자재수불서"}</definedName>
    <definedName name="ㅇㅁㄶㄴㅇㅁㅀㅇㄴ" hidden="1">{#N/A,"수불부",FALSE,"사급자재수불서";#N/A,"수불부",FALSE,"사급자재수불서"}</definedName>
    <definedName name="ㅇㅇ" localSheetId="0" hidden="1">{#N/A,"수불부",FALSE,"사급자재수불서";#N/A,"수불부",FALSE,"사급자재수불서"}</definedName>
    <definedName name="ㅇㅇ" localSheetId="8" hidden="1">{#N/A,"수불부",FALSE,"사급자재수불서";#N/A,"수불부",FALSE,"사급자재수불서"}</definedName>
    <definedName name="ㅇㅇ" hidden="1">{#N/A,"수불부",FALSE,"사급자재수불서";#N/A,"수불부",FALSE,"사급자재수불서"}</definedName>
    <definedName name="ㅇㅇㅇㅇㅇㅇ" localSheetId="0" hidden="1">{#N/A,"수불부",FALSE,"사급자재수불서";#N/A,"수불부",FALSE,"사급자재수불서"}</definedName>
    <definedName name="ㅇㅇㅇㅇㅇㅇ" localSheetId="8" hidden="1">{#N/A,"수불부",FALSE,"사급자재수불서";#N/A,"수불부",FALSE,"사급자재수불서"}</definedName>
    <definedName name="ㅇㅇㅇㅇㅇㅇ" hidden="1">{#N/A,"수불부",FALSE,"사급자재수불서";#N/A,"수불부",FALSE,"사급자재수불서"}</definedName>
    <definedName name="ㅇㅎㅁㅇㅎㄴㅇㅁ" localSheetId="0" hidden="1">{#N/A,"수불부",FALSE,"사급자재수불서";#N/A,"수불부",FALSE,"사급자재수불서"}</definedName>
    <definedName name="ㅇㅎㅁㅇㅎㄴㅇㅁ" localSheetId="8" hidden="1">{#N/A,"수불부",FALSE,"사급자재수불서";#N/A,"수불부",FALSE,"사급자재수불서"}</definedName>
    <definedName name="ㅇㅎㅁㅇㅎㄴㅇㅁ" hidden="1">{#N/A,"수불부",FALSE,"사급자재수불서";#N/A,"수불부",FALSE,"사급자재수불서"}</definedName>
    <definedName name="어랑너ㅣㄹㄴㅇ" localSheetId="0" hidden="1">{#N/A,"수불부",FALSE,"사급자재수불서";#N/A,"수불부",FALSE,"사급자재수불서"}</definedName>
    <definedName name="어랑너ㅣㄹㄴㅇ" localSheetId="8" hidden="1">{#N/A,"수불부",FALSE,"사급자재수불서";#N/A,"수불부",FALSE,"사급자재수불서"}</definedName>
    <definedName name="어랑너ㅣㄹㄴㅇ" hidden="1">{#N/A,"수불부",FALSE,"사급자재수불서";#N/A,"수불부",FALSE,"사급자재수불서"}</definedName>
    <definedName name="어ㅓㅓ" localSheetId="0" hidden="1">{#N/A,"수불부",FALSE,"사급자재수불서";#N/A,"수불부",FALSE,"사급자재수불서"}</definedName>
    <definedName name="어ㅓㅓ" localSheetId="8" hidden="1">{#N/A,"수불부",FALSE,"사급자재수불서";#N/A,"수불부",FALSE,"사급자재수불서"}</definedName>
    <definedName name="어ㅓㅓ" hidden="1">{#N/A,"수불부",FALSE,"사급자재수불서";#N/A,"수불부",FALSE,"사급자재수불서"}</definedName>
    <definedName name="ㅈㅈ" localSheetId="0" hidden="1">{#N/A,"수불부",FALSE,"사급자재수불서";#N/A,"수불부",FALSE,"사급자재수불서"}</definedName>
    <definedName name="ㅈㅈ" localSheetId="8" hidden="1">{#N/A,"수불부",FALSE,"사급자재수불서";#N/A,"수불부",FALSE,"사급자재수불서"}</definedName>
    <definedName name="ㅈㅈ" hidden="1">{#N/A,"수불부",FALSE,"사급자재수불서";#N/A,"수불부",FALSE,"사급자재수불서"}</definedName>
    <definedName name="ㅈㅈㅈ" localSheetId="0" hidden="1">{"'Sheet1'!$D$19","'Sheet1'!$B$22:$E$22"}</definedName>
    <definedName name="ㅈㅈㅈ" localSheetId="8" hidden="1">{"'Sheet1'!$D$19","'Sheet1'!$B$22:$E$22"}</definedName>
    <definedName name="저비" localSheetId="0" hidden="1">{"'Sheet1'!$D$19","'Sheet1'!$B$22:$E$22"}</definedName>
    <definedName name="저비" localSheetId="8" hidden="1">{"'Sheet1'!$D$19","'Sheet1'!$B$22:$E$22"}</definedName>
    <definedName name="찰샇기" localSheetId="0" hidden="1">#REF!</definedName>
    <definedName name="찰샇기" hidden="1">#REF!</definedName>
    <definedName name="ㅍ" localSheetId="0" hidden="1">{#N/A,"수불부",FALSE,"사급자재수불서";#N/A,"수불부",FALSE,"사급자재수불서"}</definedName>
    <definedName name="ㅍ" localSheetId="8" hidden="1">{#N/A,"수불부",FALSE,"사급자재수불서";#N/A,"수불부",FALSE,"사급자재수불서"}</definedName>
    <definedName name="ㅍ" hidden="1">{#N/A,"수불부",FALSE,"사급자재수불서";#N/A,"수불부",FALSE,"사급자재수불서"}</definedName>
    <definedName name="표지" hidden="1">#REF!</definedName>
    <definedName name="ㅎㄴㅁㄹㅇㄹㄴ" localSheetId="0" hidden="1">{#N/A,"수불부",FALSE,"사급자재수불서";#N/A,"수불부",FALSE,"사급자재수불서"}</definedName>
    <definedName name="ㅎㄴㅁㄹㅇㄹㄴ" localSheetId="8" hidden="1">{#N/A,"수불부",FALSE,"사급자재수불서";#N/A,"수불부",FALSE,"사급자재수불서"}</definedName>
    <definedName name="ㅎㄴㅁㄹㅇㄹㄴ" hidden="1">{#N/A,"수불부",FALSE,"사급자재수불서";#N/A,"수불부",FALSE,"사급자재수불서"}</definedName>
    <definedName name="ㅓㅗ" localSheetId="0" hidden="1">{#N/A,"수불부",FALSE,"사급자재수불서";#N/A,"수불부",FALSE,"사급자재수불서"}</definedName>
    <definedName name="ㅓㅗ" localSheetId="8" hidden="1">{#N/A,"수불부",FALSE,"사급자재수불서";#N/A,"수불부",FALSE,"사급자재수불서"}</definedName>
    <definedName name="ㅓㅗ" hidden="1">{#N/A,"수불부",FALSE,"사급자재수불서";#N/A,"수불부",FALSE,"사급자재수불서"}</definedName>
    <definedName name="ㅓㅗㅓㅓㅗ" localSheetId="0" hidden="1">{#N/A,"수불부",FALSE,"사급자재수불서";#N/A,"수불부",FALSE,"사급자재수불서"}</definedName>
    <definedName name="ㅓㅗㅓㅓㅗ" localSheetId="8" hidden="1">{#N/A,"수불부",FALSE,"사급자재수불서";#N/A,"수불부",FALSE,"사급자재수불서"}</definedName>
    <definedName name="ㅓㅗㅓㅓㅗ" hidden="1">{#N/A,"수불부",FALSE,"사급자재수불서";#N/A,"수불부",FALSE,"사급자재수불서"}</definedName>
    <definedName name="ㅔㅐㅔ" localSheetId="0" hidden="1">{#N/A,"수불부",FALSE,"사급자재수불서";#N/A,"수불부",FALSE,"사급자재수불서"}</definedName>
    <definedName name="ㅔㅐㅔ" localSheetId="8" hidden="1">{#N/A,"수불부",FALSE,"사급자재수불서";#N/A,"수불부",FALSE,"사급자재수불서"}</definedName>
    <definedName name="ㅔㅐㅔ" hidden="1">{#N/A,"수불부",FALSE,"사급자재수불서";#N/A,"수불부",FALSE,"사급자재수불서"}</definedName>
    <definedName name="ㅗㅎㅇㅁㄹㅇㅎ" localSheetId="0" hidden="1">{#N/A,"수불부",FALSE,"사급자재수불서";#N/A,"수불부",FALSE,"사급자재수불서"}</definedName>
    <definedName name="ㅗㅎㅇㅁㄹㅇㅎ" localSheetId="8" hidden="1">{#N/A,"수불부",FALSE,"사급자재수불서";#N/A,"수불부",FALSE,"사급자재수불서"}</definedName>
    <definedName name="ㅗㅎㅇㅁㄹㅇㅎ" hidden="1">{#N/A,"수불부",FALSE,"사급자재수불서";#N/A,"수불부",FALSE,"사급자재수불서"}</definedName>
    <definedName name="ㅠ뮤ㅐ" localSheetId="0" hidden="1">#REF!</definedName>
    <definedName name="ㅠ뮤ㅐ" hidden="1">#REF!</definedName>
    <definedName name="ㅡㅡ" localSheetId="0" hidden="1">{"'Sheet1'!$D$19","'Sheet1'!$B$22:$E$22"}</definedName>
    <definedName name="ㅡㅡ" localSheetId="8" hidden="1">{"'Sheet1'!$D$19","'Sheet1'!$B$22:$E$22"}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7" i="25" l="1"/>
  <c r="D17" i="26"/>
  <c r="D18" i="26"/>
  <c r="D13" i="26"/>
  <c r="D14" i="26"/>
  <c r="D15" i="26"/>
  <c r="D16" i="26"/>
  <c r="C9" i="26"/>
  <c r="B9" i="26"/>
  <c r="A9" i="26"/>
  <c r="L9" i="9"/>
  <c r="M9" i="9" s="1"/>
  <c r="K38" i="25"/>
  <c r="C5" i="26"/>
  <c r="B5" i="26"/>
  <c r="A5" i="26"/>
  <c r="L5" i="9"/>
  <c r="M5" i="9" s="1"/>
  <c r="K26" i="25"/>
  <c r="K28" i="25"/>
  <c r="K33" i="25" l="1"/>
  <c r="W17" i="78"/>
  <c r="V17" i="78"/>
  <c r="K41" i="25" l="1"/>
  <c r="K42" i="25"/>
  <c r="K35" i="25"/>
  <c r="D9" i="26" s="1"/>
  <c r="V5" i="78"/>
  <c r="X14" i="78"/>
  <c r="X16" i="78" s="1"/>
  <c r="X19" i="78" s="1"/>
  <c r="X5" i="78"/>
  <c r="V14" i="78"/>
  <c r="V16" i="78" s="1"/>
  <c r="V19" i="78" s="1"/>
  <c r="W5" i="78"/>
  <c r="Y5" i="78" s="1"/>
  <c r="Y14" i="78" s="1"/>
  <c r="Y16" i="78" s="1"/>
  <c r="Y19" i="78" s="1"/>
  <c r="N16" i="77"/>
  <c r="N19" i="77" s="1"/>
  <c r="N22" i="77" s="1"/>
  <c r="O20" i="77"/>
  <c r="N20" i="77"/>
  <c r="N17" i="77"/>
  <c r="O16" i="77" l="1"/>
  <c r="O17" i="77" s="1"/>
  <c r="O19" i="77" s="1"/>
  <c r="O22" i="77" s="1"/>
  <c r="W14" i="78"/>
  <c r="W16" i="78" s="1"/>
  <c r="W19" i="78" s="1"/>
  <c r="L70" i="9"/>
  <c r="M70" i="9" s="1"/>
  <c r="L69" i="9"/>
  <c r="M69" i="9" s="1"/>
  <c r="L60" i="9"/>
  <c r="M60" i="9" s="1"/>
  <c r="L43" i="9"/>
  <c r="M43" i="9" s="1"/>
  <c r="L42" i="9"/>
  <c r="M42" i="9" s="1"/>
  <c r="L33" i="9"/>
  <c r="M33" i="9" s="1"/>
  <c r="L23" i="9"/>
  <c r="M23" i="9" s="1"/>
  <c r="N31" i="25" l="1"/>
  <c r="F31" i="25"/>
  <c r="L34" i="9" l="1"/>
  <c r="M34" i="9" s="1"/>
  <c r="L27" i="9"/>
  <c r="M27" i="9" s="1"/>
  <c r="L72" i="9"/>
  <c r="M72" i="9" s="1"/>
  <c r="L45" i="9"/>
  <c r="M45" i="9" s="1"/>
  <c r="L61" i="9"/>
  <c r="M61" i="9" s="1"/>
  <c r="A16" i="76" l="1"/>
  <c r="B16" i="76"/>
  <c r="C16" i="76"/>
  <c r="A17" i="76"/>
  <c r="B17" i="76"/>
  <c r="C17" i="76"/>
  <c r="A18" i="76"/>
  <c r="B18" i="76"/>
  <c r="C18" i="76"/>
  <c r="A19" i="76"/>
  <c r="B19" i="76"/>
  <c r="C19" i="76"/>
  <c r="A5" i="76"/>
  <c r="B5" i="76"/>
  <c r="C5" i="76"/>
  <c r="A6" i="76"/>
  <c r="B6" i="76"/>
  <c r="C6" i="76"/>
  <c r="A7" i="76"/>
  <c r="B7" i="76"/>
  <c r="C7" i="76"/>
  <c r="A8" i="76"/>
  <c r="B8" i="76"/>
  <c r="C8" i="76"/>
  <c r="A9" i="76"/>
  <c r="B9" i="76"/>
  <c r="C9" i="76"/>
  <c r="A10" i="76"/>
  <c r="B10" i="76"/>
  <c r="C10" i="76"/>
  <c r="A11" i="76"/>
  <c r="B11" i="76"/>
  <c r="C11" i="76"/>
  <c r="A12" i="76"/>
  <c r="B12" i="76"/>
  <c r="C12" i="76"/>
  <c r="A13" i="76"/>
  <c r="B13" i="76"/>
  <c r="C13" i="76"/>
  <c r="A14" i="76"/>
  <c r="B14" i="76"/>
  <c r="C14" i="76"/>
  <c r="A15" i="76"/>
  <c r="B15" i="76"/>
  <c r="C15" i="76"/>
  <c r="B4" i="76"/>
  <c r="C4" i="76"/>
  <c r="A4" i="76"/>
  <c r="A3" i="76"/>
  <c r="A8" i="3" s="1" a="1"/>
  <c r="A8" i="3" s="1"/>
  <c r="A5" i="75"/>
  <c r="B5" i="75"/>
  <c r="C5" i="75"/>
  <c r="A6" i="75"/>
  <c r="B6" i="75"/>
  <c r="C6" i="75"/>
  <c r="A7" i="75"/>
  <c r="B7" i="75"/>
  <c r="C7" i="75"/>
  <c r="A8" i="75"/>
  <c r="B8" i="75"/>
  <c r="C8" i="75"/>
  <c r="A9" i="75"/>
  <c r="B9" i="75"/>
  <c r="C9" i="75"/>
  <c r="B4" i="75"/>
  <c r="C4" i="75"/>
  <c r="A4" i="75"/>
  <c r="A3" i="75"/>
  <c r="A7" i="3" s="1" a="1"/>
  <c r="A7" i="3" s="1"/>
  <c r="L80" i="9"/>
  <c r="M80" i="9" s="1"/>
  <c r="L79" i="9"/>
  <c r="M79" i="9" s="1"/>
  <c r="L78" i="9"/>
  <c r="M78" i="9" s="1"/>
  <c r="M77" i="9"/>
  <c r="L77" i="9"/>
  <c r="L76" i="9"/>
  <c r="M76" i="9" s="1"/>
  <c r="L75" i="9"/>
  <c r="M75" i="9" s="1"/>
  <c r="L74" i="9"/>
  <c r="M74" i="9" s="1"/>
  <c r="L73" i="9"/>
  <c r="M73" i="9" s="1"/>
  <c r="L71" i="9"/>
  <c r="M71" i="9" s="1"/>
  <c r="L65" i="9"/>
  <c r="M65" i="9" s="1"/>
  <c r="L64" i="9"/>
  <c r="M64" i="9" s="1"/>
  <c r="L63" i="9"/>
  <c r="M63" i="9" s="1"/>
  <c r="L62" i="9"/>
  <c r="M62" i="9" s="1"/>
  <c r="E19" i="78"/>
  <c r="B22" i="76" s="1"/>
  <c r="U14" i="78"/>
  <c r="U16" i="78" s="1"/>
  <c r="T14" i="78"/>
  <c r="T16" i="78" s="1"/>
  <c r="S14" i="78"/>
  <c r="S16" i="78" s="1"/>
  <c r="R14" i="78"/>
  <c r="R16" i="78" s="1"/>
  <c r="Q14" i="78"/>
  <c r="Q19" i="78" s="1"/>
  <c r="P14" i="78"/>
  <c r="P19" i="78" s="1"/>
  <c r="O14" i="78"/>
  <c r="O16" i="78" s="1"/>
  <c r="D13" i="76" s="1"/>
  <c r="N14" i="78"/>
  <c r="N19" i="78" s="1"/>
  <c r="M14" i="78"/>
  <c r="M16" i="78" s="1"/>
  <c r="D11" i="76" s="1"/>
  <c r="L14" i="78"/>
  <c r="L19" i="78" s="1"/>
  <c r="K14" i="78"/>
  <c r="K16" i="78" s="1"/>
  <c r="D9" i="76" s="1"/>
  <c r="J14" i="78"/>
  <c r="J19" i="78" s="1"/>
  <c r="E22" i="77"/>
  <c r="B12" i="75" s="1"/>
  <c r="M17" i="77"/>
  <c r="M19" i="77" s="1"/>
  <c r="L17" i="77"/>
  <c r="L19" i="77" s="1"/>
  <c r="K17" i="77"/>
  <c r="K22" i="77" s="1"/>
  <c r="J17" i="77"/>
  <c r="J22" i="77" s="1"/>
  <c r="I17" i="77"/>
  <c r="I19" i="77" s="1"/>
  <c r="D7" i="75" s="1"/>
  <c r="H17" i="77"/>
  <c r="H19" i="77" s="1"/>
  <c r="D6" i="75" s="1"/>
  <c r="C22" i="76"/>
  <c r="M6" i="76"/>
  <c r="M5" i="76"/>
  <c r="M4" i="76"/>
  <c r="C12" i="75"/>
  <c r="L17" i="52"/>
  <c r="L22" i="52" s="1"/>
  <c r="J17" i="52"/>
  <c r="J22" i="52" s="1"/>
  <c r="J37" i="25"/>
  <c r="E29" i="25"/>
  <c r="E18" i="25"/>
  <c r="E22" i="25"/>
  <c r="E12" i="25"/>
  <c r="E8" i="25"/>
  <c r="G14" i="77"/>
  <c r="G6" i="78"/>
  <c r="F11" i="77"/>
  <c r="H11" i="78"/>
  <c r="F14" i="77"/>
  <c r="G10" i="77"/>
  <c r="F5" i="78"/>
  <c r="G8" i="77"/>
  <c r="I11" i="78"/>
  <c r="F10" i="77"/>
  <c r="L22" i="25"/>
  <c r="F8" i="77"/>
  <c r="I15" i="53"/>
  <c r="M18" i="25"/>
  <c r="I9" i="78"/>
  <c r="F14" i="53"/>
  <c r="F8" i="78"/>
  <c r="I14" i="53"/>
  <c r="H7" i="78"/>
  <c r="G11" i="77"/>
  <c r="I16" i="53"/>
  <c r="I21" i="25"/>
  <c r="G15" i="53"/>
  <c r="L8" i="25"/>
  <c r="H17" i="53"/>
  <c r="I10" i="78"/>
  <c r="H9" i="25"/>
  <c r="I7" i="25"/>
  <c r="G28" i="25"/>
  <c r="I8" i="78"/>
  <c r="L12" i="25"/>
  <c r="H5" i="25"/>
  <c r="I6" i="78"/>
  <c r="H19" i="25"/>
  <c r="G16" i="53"/>
  <c r="I5" i="78"/>
  <c r="J17" i="25"/>
  <c r="G13" i="77"/>
  <c r="G6" i="77"/>
  <c r="F13" i="77"/>
  <c r="G9" i="78"/>
  <c r="G12" i="77"/>
  <c r="F6" i="77"/>
  <c r="F12" i="77"/>
  <c r="G5" i="77"/>
  <c r="G26" i="25"/>
  <c r="G7" i="77"/>
  <c r="L29" i="25"/>
  <c r="F5" i="77"/>
  <c r="H15" i="25"/>
  <c r="F7" i="77"/>
  <c r="I11" i="25"/>
  <c r="I7" i="78"/>
  <c r="I17" i="53"/>
  <c r="G10" i="78"/>
  <c r="D17" i="76" l="1"/>
  <c r="S19" i="78"/>
  <c r="D18" i="76"/>
  <c r="T19" i="78"/>
  <c r="D19" i="76"/>
  <c r="U19" i="78"/>
  <c r="D16" i="76"/>
  <c r="R19" i="78"/>
  <c r="I22" i="77"/>
  <c r="M22" i="77"/>
  <c r="F17" i="77"/>
  <c r="G14" i="78"/>
  <c r="F14" i="78"/>
  <c r="H14" i="78"/>
  <c r="G17" i="77"/>
  <c r="I14" i="78"/>
  <c r="K19" i="77"/>
  <c r="J19" i="77"/>
  <c r="H22" i="77"/>
  <c r="L22" i="77"/>
  <c r="J16" i="78"/>
  <c r="N16" i="78"/>
  <c r="O19" i="78"/>
  <c r="L16" i="78"/>
  <c r="P16" i="78"/>
  <c r="Q16" i="78"/>
  <c r="L19" i="52"/>
  <c r="J19" i="52"/>
  <c r="G33" i="25"/>
  <c r="E27" i="25"/>
  <c r="L7" i="9"/>
  <c r="M7" i="9" s="1"/>
  <c r="J38" i="25"/>
  <c r="I37" i="25"/>
  <c r="E16" i="25"/>
  <c r="E14" i="25"/>
  <c r="L27" i="25"/>
  <c r="J13" i="25"/>
  <c r="M14" i="25"/>
  <c r="I5" i="25"/>
  <c r="I9" i="25"/>
  <c r="M16" i="25"/>
  <c r="H13" i="25"/>
  <c r="I19" i="25"/>
  <c r="J15" i="25"/>
  <c r="D14" i="76" l="1"/>
  <c r="D15" i="76"/>
  <c r="D12" i="76"/>
  <c r="D8" i="76"/>
  <c r="D10" i="76"/>
  <c r="D8" i="75"/>
  <c r="D9" i="75"/>
  <c r="H16" i="78"/>
  <c r="H19" i="78"/>
  <c r="F19" i="78"/>
  <c r="F16" i="78"/>
  <c r="D4" i="76" s="1"/>
  <c r="I16" i="78"/>
  <c r="I19" i="78"/>
  <c r="G19" i="78"/>
  <c r="G16" i="78"/>
  <c r="G22" i="77"/>
  <c r="G19" i="77"/>
  <c r="F22" i="77"/>
  <c r="F19" i="77"/>
  <c r="D4" i="75" s="1"/>
  <c r="G40" i="25"/>
  <c r="G35" i="25"/>
  <c r="I33" i="25"/>
  <c r="I35" i="25" s="1"/>
  <c r="D7" i="26" s="1"/>
  <c r="J33" i="25"/>
  <c r="J35" i="25" s="1"/>
  <c r="D8" i="26" s="1"/>
  <c r="E10" i="25"/>
  <c r="B22" i="77" l="1"/>
  <c r="D12" i="75" s="1"/>
  <c r="D5" i="26"/>
  <c r="B19" i="78"/>
  <c r="D5" i="76"/>
  <c r="D7" i="76"/>
  <c r="D6" i="76"/>
  <c r="D5" i="75"/>
  <c r="D22" i="76"/>
  <c r="J42" i="25"/>
  <c r="J41" i="25"/>
  <c r="M17" i="26"/>
  <c r="M18" i="26"/>
  <c r="D7" i="74"/>
  <c r="O6" i="74"/>
  <c r="R5" i="74"/>
  <c r="Q5" i="74"/>
  <c r="P5" i="74"/>
  <c r="O5" i="74"/>
  <c r="G18" i="75" l="1"/>
  <c r="G33" i="76"/>
  <c r="A17" i="26" l="1"/>
  <c r="B17" i="26"/>
  <c r="C17" i="26"/>
  <c r="A18" i="26"/>
  <c r="B18" i="26"/>
  <c r="C18" i="26"/>
  <c r="A6" i="26"/>
  <c r="B6" i="26"/>
  <c r="C6" i="26"/>
  <c r="A7" i="26"/>
  <c r="B7" i="26"/>
  <c r="C7" i="26"/>
  <c r="A8" i="26"/>
  <c r="B8" i="26"/>
  <c r="C8" i="26"/>
  <c r="A10" i="26"/>
  <c r="B10" i="26"/>
  <c r="C10" i="26"/>
  <c r="A11" i="26"/>
  <c r="B11" i="26"/>
  <c r="C11" i="26"/>
  <c r="A12" i="26"/>
  <c r="B12" i="26"/>
  <c r="C12" i="26"/>
  <c r="A13" i="26"/>
  <c r="B13" i="26"/>
  <c r="C13" i="26"/>
  <c r="A14" i="26"/>
  <c r="B14" i="26"/>
  <c r="C14" i="26"/>
  <c r="A15" i="26"/>
  <c r="B15" i="26"/>
  <c r="C15" i="26"/>
  <c r="A16" i="26"/>
  <c r="B16" i="26"/>
  <c r="C16" i="26"/>
  <c r="A16" i="49"/>
  <c r="B16" i="49"/>
  <c r="C16" i="49"/>
  <c r="A17" i="49"/>
  <c r="B17" i="49"/>
  <c r="C17" i="49"/>
  <c r="A18" i="49"/>
  <c r="B18" i="49"/>
  <c r="C18" i="49"/>
  <c r="A19" i="49"/>
  <c r="B19" i="49"/>
  <c r="C19" i="49"/>
  <c r="A5" i="49"/>
  <c r="B5" i="49"/>
  <c r="C5" i="49"/>
  <c r="A6" i="49"/>
  <c r="B6" i="49"/>
  <c r="C6" i="49"/>
  <c r="A7" i="49"/>
  <c r="B7" i="49"/>
  <c r="C7" i="49"/>
  <c r="A8" i="49"/>
  <c r="B8" i="49"/>
  <c r="C8" i="49"/>
  <c r="A9" i="49"/>
  <c r="B9" i="49"/>
  <c r="C9" i="49"/>
  <c r="A10" i="49"/>
  <c r="B10" i="49"/>
  <c r="C10" i="49"/>
  <c r="A11" i="49"/>
  <c r="B11" i="49"/>
  <c r="C11" i="49"/>
  <c r="A12" i="49"/>
  <c r="B12" i="49"/>
  <c r="C12" i="49"/>
  <c r="A13" i="49"/>
  <c r="B13" i="49"/>
  <c r="C13" i="49"/>
  <c r="A14" i="49"/>
  <c r="B14" i="49"/>
  <c r="C14" i="49"/>
  <c r="A15" i="49"/>
  <c r="B15" i="49"/>
  <c r="C15" i="49"/>
  <c r="A5" i="48"/>
  <c r="B5" i="48"/>
  <c r="C5" i="48"/>
  <c r="A6" i="48"/>
  <c r="B6" i="48"/>
  <c r="C6" i="48"/>
  <c r="A7" i="48"/>
  <c r="B7" i="48"/>
  <c r="C7" i="48"/>
  <c r="A8" i="48"/>
  <c r="B8" i="48"/>
  <c r="C8" i="48"/>
  <c r="A9" i="48"/>
  <c r="B9" i="48"/>
  <c r="C9" i="48"/>
  <c r="E33" i="76" l="1"/>
  <c r="L38" i="9"/>
  <c r="M38" i="9" s="1"/>
  <c r="L13" i="9"/>
  <c r="M13" i="9" s="1"/>
  <c r="L12" i="9"/>
  <c r="M12" i="9" s="1"/>
  <c r="L14" i="9"/>
  <c r="M14" i="9" s="1"/>
  <c r="S34" i="53"/>
  <c r="M17" i="52"/>
  <c r="M22" i="52" s="1"/>
  <c r="P33" i="25"/>
  <c r="P35" i="25" s="1"/>
  <c r="O33" i="25"/>
  <c r="O41" i="25" s="1"/>
  <c r="T33" i="25"/>
  <c r="T35" i="25" s="1"/>
  <c r="Q33" i="25"/>
  <c r="Q35" i="25" s="1"/>
  <c r="E20" i="25"/>
  <c r="I20" i="53"/>
  <c r="I31" i="53"/>
  <c r="F10" i="54"/>
  <c r="F26" i="53"/>
  <c r="K8" i="54"/>
  <c r="G7" i="52"/>
  <c r="J10" i="54"/>
  <c r="G14" i="52"/>
  <c r="H28" i="53"/>
  <c r="L20" i="25"/>
  <c r="I18" i="53"/>
  <c r="G19" i="53"/>
  <c r="I27" i="53"/>
  <c r="G7" i="54"/>
  <c r="I28" i="53"/>
  <c r="G11" i="52"/>
  <c r="I23" i="53"/>
  <c r="I7" i="54"/>
  <c r="J11" i="54"/>
  <c r="G9" i="52"/>
  <c r="H20" i="53"/>
  <c r="G31" i="53"/>
  <c r="I19" i="53"/>
  <c r="I24" i="53"/>
  <c r="F9" i="52"/>
  <c r="F12" i="54"/>
  <c r="H24" i="53"/>
  <c r="F21" i="53"/>
  <c r="I26" i="53"/>
  <c r="I22" i="53"/>
  <c r="F7" i="52"/>
  <c r="F14" i="52"/>
  <c r="G22" i="53"/>
  <c r="H11" i="54"/>
  <c r="F10" i="52"/>
  <c r="F18" i="53"/>
  <c r="G27" i="53"/>
  <c r="G10" i="52"/>
  <c r="I21" i="53"/>
  <c r="G23" i="53"/>
  <c r="F11" i="52"/>
  <c r="E18" i="75" l="1"/>
  <c r="K33" i="76"/>
  <c r="N33" i="76" s="1"/>
  <c r="Q40" i="25"/>
  <c r="P42" i="25"/>
  <c r="S36" i="53"/>
  <c r="M19" i="52"/>
  <c r="P40" i="25"/>
  <c r="O35" i="25"/>
  <c r="M33" i="25"/>
  <c r="D17" i="49" l="1"/>
  <c r="S39" i="53"/>
  <c r="K18" i="75"/>
  <c r="N18" i="75" s="1"/>
  <c r="M40" i="25"/>
  <c r="M35" i="25"/>
  <c r="D11" i="26" s="1"/>
  <c r="A5" i="50" l="1"/>
  <c r="B5" i="50"/>
  <c r="C5" i="50"/>
  <c r="A6" i="50"/>
  <c r="B6" i="50"/>
  <c r="C6" i="50"/>
  <c r="A7" i="50"/>
  <c r="B7" i="50"/>
  <c r="C7" i="50"/>
  <c r="A8" i="50"/>
  <c r="B8" i="50"/>
  <c r="C8" i="50"/>
  <c r="A9" i="50"/>
  <c r="B9" i="50"/>
  <c r="C9" i="50"/>
  <c r="A10" i="50"/>
  <c r="B10" i="50"/>
  <c r="C10" i="50"/>
  <c r="A11" i="50"/>
  <c r="B11" i="50"/>
  <c r="C11" i="50"/>
  <c r="L6" i="9"/>
  <c r="M6" i="9" s="1"/>
  <c r="L4" i="9"/>
  <c r="M4" i="9" s="1"/>
  <c r="Q34" i="53"/>
  <c r="Q36" i="53" s="1"/>
  <c r="D15" i="49" s="1"/>
  <c r="I22" i="54"/>
  <c r="I23" i="54" s="1"/>
  <c r="I5" i="54"/>
  <c r="Q39" i="53" l="1"/>
  <c r="I18" i="54"/>
  <c r="I20" i="54" s="1"/>
  <c r="D7" i="50" s="1"/>
  <c r="L10" i="25"/>
  <c r="L6" i="25"/>
  <c r="L33" i="25" l="1"/>
  <c r="L35" i="25" s="1"/>
  <c r="D10" i="26" s="1"/>
  <c r="F33" i="25"/>
  <c r="F35" i="25" s="1"/>
  <c r="H33" i="25"/>
  <c r="H35" i="25" s="1"/>
  <c r="D6" i="26" s="1"/>
  <c r="L44" i="9"/>
  <c r="M44" i="9" s="1"/>
  <c r="L35" i="9"/>
  <c r="M35" i="9" s="1"/>
  <c r="L16" i="9" l="1"/>
  <c r="M16" i="9" s="1"/>
  <c r="I38" i="25"/>
  <c r="R33" i="25"/>
  <c r="R40" i="25" s="1"/>
  <c r="R35" i="25" l="1"/>
  <c r="U34" i="53" l="1"/>
  <c r="I17" i="52"/>
  <c r="I22" i="52" s="1"/>
  <c r="H17" i="52"/>
  <c r="K17" i="52"/>
  <c r="L26" i="9"/>
  <c r="M26" i="9" s="1"/>
  <c r="L18" i="54"/>
  <c r="M18" i="54"/>
  <c r="E6" i="25"/>
  <c r="F29" i="53"/>
  <c r="G30" i="53"/>
  <c r="G13" i="52"/>
  <c r="I29" i="53"/>
  <c r="G5" i="52"/>
  <c r="F9" i="53"/>
  <c r="I32" i="53"/>
  <c r="I30" i="53"/>
  <c r="J15" i="54"/>
  <c r="I9" i="53"/>
  <c r="F13" i="52"/>
  <c r="I10" i="53"/>
  <c r="H12" i="53"/>
  <c r="F14" i="54"/>
  <c r="H32" i="53"/>
  <c r="G11" i="53"/>
  <c r="I12" i="53"/>
  <c r="I11" i="53"/>
  <c r="G10" i="53"/>
  <c r="F15" i="52"/>
  <c r="J14" i="54"/>
  <c r="F5" i="52"/>
  <c r="F17" i="52" l="1"/>
  <c r="H15" i="54"/>
  <c r="F16" i="54"/>
  <c r="G15" i="52"/>
  <c r="U36" i="53" l="1"/>
  <c r="I19" i="52"/>
  <c r="D7" i="48" s="1"/>
  <c r="D19" i="49" l="1"/>
  <c r="U39" i="53"/>
  <c r="F22" i="52"/>
  <c r="F19" i="52"/>
  <c r="D4" i="48" s="1"/>
  <c r="S33" i="25" l="1"/>
  <c r="J34" i="53"/>
  <c r="K34" i="53"/>
  <c r="L34" i="53"/>
  <c r="M34" i="53"/>
  <c r="N34" i="53"/>
  <c r="O34" i="53"/>
  <c r="P34" i="53"/>
  <c r="T34" i="53"/>
  <c r="S35" i="25" l="1"/>
  <c r="R34" i="53"/>
  <c r="G5" i="54"/>
  <c r="G18" i="54" l="1"/>
  <c r="D34" i="62" l="1"/>
  <c r="C14" i="50"/>
  <c r="L47" i="9" l="1"/>
  <c r="M47" i="9" s="1"/>
  <c r="L48" i="9"/>
  <c r="M48" i="9" s="1"/>
  <c r="L49" i="9"/>
  <c r="M49" i="9" s="1"/>
  <c r="L50" i="9"/>
  <c r="M50" i="9" s="1"/>
  <c r="L51" i="9"/>
  <c r="M51" i="9" s="1"/>
  <c r="L52" i="9"/>
  <c r="M52" i="9" s="1"/>
  <c r="L53" i="9"/>
  <c r="B2" i="62" l="1"/>
  <c r="M36" i="53"/>
  <c r="D11" i="49" s="1"/>
  <c r="L28" i="9"/>
  <c r="M28" i="9" s="1"/>
  <c r="L24" i="9"/>
  <c r="M24" i="9" s="1"/>
  <c r="K36" i="53" l="1"/>
  <c r="D9" i="49" s="1"/>
  <c r="K6" i="54"/>
  <c r="G6" i="53"/>
  <c r="N33" i="25" l="1"/>
  <c r="N35" i="25" s="1"/>
  <c r="D12" i="26" s="1"/>
  <c r="H18" i="54"/>
  <c r="F18" i="54"/>
  <c r="K18" i="54"/>
  <c r="K25" i="54" s="1"/>
  <c r="J18" i="54"/>
  <c r="K20" i="54" l="1"/>
  <c r="D9" i="50" s="1"/>
  <c r="B4" i="49" l="1"/>
  <c r="C4" i="49"/>
  <c r="A4" i="49"/>
  <c r="B4" i="48"/>
  <c r="C4" i="48"/>
  <c r="A4" i="48"/>
  <c r="B4" i="50"/>
  <c r="C4" i="50"/>
  <c r="A4" i="50"/>
  <c r="B4" i="26"/>
  <c r="C4" i="26"/>
  <c r="A4" i="26"/>
  <c r="L29" i="9"/>
  <c r="M29" i="9" s="1"/>
  <c r="L30" i="9"/>
  <c r="M30" i="9" s="1"/>
  <c r="L11" i="9"/>
  <c r="M11" i="9" s="1"/>
  <c r="L8" i="9"/>
  <c r="M8" i="9" s="1"/>
  <c r="L20" i="54"/>
  <c r="D10" i="50" s="1"/>
  <c r="M20" i="54"/>
  <c r="D11" i="50" s="1"/>
  <c r="G17" i="52" l="1"/>
  <c r="I42" i="25"/>
  <c r="B42" i="25" s="1"/>
  <c r="J20" i="54"/>
  <c r="D8" i="50" s="1"/>
  <c r="H20" i="54"/>
  <c r="D6" i="50" s="1"/>
  <c r="G20" i="54"/>
  <c r="D5" i="50" s="1"/>
  <c r="G29" i="62" l="1"/>
  <c r="G27" i="62"/>
  <c r="G23" i="62"/>
  <c r="G20" i="62"/>
  <c r="G19" i="62"/>
  <c r="G18" i="62"/>
  <c r="G17" i="62"/>
  <c r="G16" i="62"/>
  <c r="G15" i="62"/>
  <c r="G14" i="62"/>
  <c r="G8" i="62"/>
  <c r="L10" i="9" l="1"/>
  <c r="M10" i="9" s="1"/>
  <c r="L36" i="9" l="1"/>
  <c r="M36" i="9" s="1"/>
  <c r="L37" i="9"/>
  <c r="M37" i="9" s="1"/>
  <c r="L25" i="9"/>
  <c r="M25" i="9" s="1"/>
  <c r="L15" i="9"/>
  <c r="M15" i="9" s="1"/>
  <c r="H19" i="52" l="1"/>
  <c r="D6" i="48" s="1"/>
  <c r="K19" i="52"/>
  <c r="C22" i="26"/>
  <c r="C23" i="26"/>
  <c r="C21" i="26"/>
  <c r="E41" i="25"/>
  <c r="B22" i="26" s="1"/>
  <c r="J36" i="53"/>
  <c r="D8" i="49" s="1"/>
  <c r="L39" i="53"/>
  <c r="N39" i="53"/>
  <c r="O39" i="53"/>
  <c r="P36" i="53"/>
  <c r="D14" i="49" s="1"/>
  <c r="T36" i="53"/>
  <c r="L46" i="9"/>
  <c r="M46" i="9" s="1"/>
  <c r="M53" i="9"/>
  <c r="M5" i="49"/>
  <c r="M6" i="49"/>
  <c r="E42" i="25"/>
  <c r="B23" i="26" s="1"/>
  <c r="A3" i="50"/>
  <c r="A4" i="3" s="1"/>
  <c r="A3" i="49"/>
  <c r="A6" i="3" s="1"/>
  <c r="A3" i="48"/>
  <c r="A5" i="3" s="1"/>
  <c r="M4" i="49"/>
  <c r="E25" i="54"/>
  <c r="B14" i="50" s="1"/>
  <c r="E39" i="53"/>
  <c r="B22" i="49" s="1"/>
  <c r="E22" i="52"/>
  <c r="B12" i="48" s="1"/>
  <c r="C22" i="49"/>
  <c r="C12" i="48"/>
  <c r="E40" i="25"/>
  <c r="B21" i="26" s="1"/>
  <c r="A3" i="26"/>
  <c r="A3" i="3" s="1"/>
  <c r="I7" i="53"/>
  <c r="F5" i="53"/>
  <c r="H7" i="53"/>
  <c r="I6" i="53"/>
  <c r="I5" i="53"/>
  <c r="D18" i="49" l="1"/>
  <c r="T39" i="53"/>
  <c r="D8" i="48"/>
  <c r="D9" i="48"/>
  <c r="F34" i="53"/>
  <c r="F36" i="53" s="1"/>
  <c r="H34" i="53"/>
  <c r="G34" i="53"/>
  <c r="I34" i="53"/>
  <c r="M25" i="54"/>
  <c r="P39" i="53"/>
  <c r="J39" i="53"/>
  <c r="N36" i="53"/>
  <c r="D12" i="49" s="1"/>
  <c r="R36" i="53"/>
  <c r="O36" i="53"/>
  <c r="D13" i="49" s="1"/>
  <c r="K22" i="52"/>
  <c r="H22" i="52"/>
  <c r="L36" i="53"/>
  <c r="D10" i="49" s="1"/>
  <c r="L25" i="54"/>
  <c r="D16" i="49" l="1"/>
  <c r="R39" i="53"/>
  <c r="D4" i="49"/>
  <c r="F39" i="53"/>
  <c r="H25" i="54"/>
  <c r="G22" i="52"/>
  <c r="B22" i="52" s="1"/>
  <c r="G19" i="52"/>
  <c r="D5" i="48" s="1"/>
  <c r="D4" i="26"/>
  <c r="F40" i="25"/>
  <c r="H36" i="53"/>
  <c r="D6" i="49" s="1"/>
  <c r="H39" i="53"/>
  <c r="G25" i="54"/>
  <c r="L40" i="25"/>
  <c r="H40" i="25"/>
  <c r="I36" i="53"/>
  <c r="D7" i="49" s="1"/>
  <c r="I39" i="53"/>
  <c r="F20" i="54"/>
  <c r="D4" i="50" s="1"/>
  <c r="F25" i="54"/>
  <c r="N40" i="25"/>
  <c r="I41" i="25"/>
  <c r="B41" i="25" s="1"/>
  <c r="G36" i="53"/>
  <c r="D5" i="49" s="1"/>
  <c r="G39" i="53"/>
  <c r="J25" i="54"/>
  <c r="B25" i="54" l="1"/>
  <c r="B39" i="53"/>
  <c r="D22" i="49" s="1"/>
  <c r="B40" i="25"/>
  <c r="D21" i="26" s="1"/>
  <c r="D22" i="26"/>
  <c r="D23" i="26"/>
  <c r="D14" i="50" l="1"/>
  <c r="D12" i="48"/>
  <c r="G33" i="49" l="1"/>
  <c r="E33" i="49" l="1"/>
  <c r="N18" i="48" l="1"/>
  <c r="N18" i="50"/>
  <c r="K33" i="49"/>
  <c r="N33" i="49" s="1"/>
  <c r="I18" i="3" l="1"/>
  <c r="G18" i="3" l="1"/>
  <c r="N36" i="26" l="1"/>
  <c r="E18" i="3" l="1"/>
  <c r="K18" i="3" l="1"/>
  <c r="B8" i="3" l="1"/>
  <c r="B7" i="3"/>
  <c r="D35" i="62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<sst xmlns="http://schemas.openxmlformats.org/spreadsheetml/2006/main" count="1116" uniqueCount="403">
  <si>
    <t>FLEX</t>
    <phoneticPr fontId="6" type="noConversion"/>
  </si>
  <si>
    <t>HFIX</t>
    <phoneticPr fontId="6" type="noConversion"/>
  </si>
  <si>
    <t>F-GV</t>
    <phoneticPr fontId="6" type="noConversion"/>
  </si>
  <si>
    <t>SB1</t>
    <phoneticPr fontId="6" type="noConversion"/>
  </si>
  <si>
    <t>16C</t>
    <phoneticPr fontId="6" type="noConversion"/>
  </si>
  <si>
    <t>54MM</t>
    <phoneticPr fontId="6" type="noConversion"/>
  </si>
  <si>
    <t>F-GV 2.5sq-</t>
    <phoneticPr fontId="6" type="noConversion"/>
  </si>
  <si>
    <t>A1</t>
    <phoneticPr fontId="6" type="noConversion"/>
  </si>
  <si>
    <t>내선전공</t>
    <phoneticPr fontId="10" type="noConversion"/>
  </si>
  <si>
    <t>저압케이블공</t>
    <phoneticPr fontId="10" type="noConversion"/>
  </si>
  <si>
    <t>전품
3-38</t>
    <phoneticPr fontId="6" type="noConversion"/>
  </si>
  <si>
    <t>경질비닐전선관</t>
    <phoneticPr fontId="7" type="noConversion"/>
  </si>
  <si>
    <t>관급자재</t>
    <phoneticPr fontId="7" type="noConversion"/>
  </si>
  <si>
    <t>식</t>
    <phoneticPr fontId="7" type="noConversion"/>
  </si>
  <si>
    <t>내선전공</t>
    <phoneticPr fontId="10" type="noConversion"/>
  </si>
  <si>
    <t>계</t>
  </si>
  <si>
    <t>품           명</t>
  </si>
  <si>
    <t>단위</t>
  </si>
  <si>
    <t>수량</t>
  </si>
  <si>
    <t>재    료    비</t>
  </si>
  <si>
    <t>노     무     비</t>
  </si>
  <si>
    <t>경           비</t>
  </si>
  <si>
    <t>합           계</t>
  </si>
  <si>
    <t>비     고</t>
  </si>
  <si>
    <t>단   가</t>
  </si>
  <si>
    <t>금   액</t>
  </si>
  <si>
    <t>식</t>
  </si>
  <si>
    <t>합                    계</t>
  </si>
  <si>
    <t>규        격</t>
  </si>
  <si>
    <t>잡재료비</t>
  </si>
  <si>
    <t>배관배선의 2%</t>
  </si>
  <si>
    <t>노 무 비</t>
  </si>
  <si>
    <t>공구손료</t>
  </si>
  <si>
    <t>노무비의 3%</t>
  </si>
  <si>
    <t>전선관부속재료비</t>
  </si>
  <si>
    <t>전선관의 15%</t>
  </si>
  <si>
    <t>노무비</t>
  </si>
  <si>
    <t>인</t>
  </si>
  <si>
    <t>구  분</t>
  </si>
  <si>
    <t>규  격</t>
  </si>
  <si>
    <t>PIPE</t>
  </si>
  <si>
    <t>산   출   근   거</t>
  </si>
  <si>
    <t>F-CV</t>
  </si>
  <si>
    <t>합계</t>
  </si>
  <si>
    <t>할증율</t>
  </si>
  <si>
    <t>총계</t>
  </si>
  <si>
    <t>적용율</t>
  </si>
  <si>
    <t>전선관</t>
  </si>
  <si>
    <t>BOX</t>
  </si>
  <si>
    <t>HI-PVC</t>
  </si>
  <si>
    <t>SB2</t>
  </si>
  <si>
    <t>22C</t>
  </si>
  <si>
    <t>전품
5-1</t>
  </si>
  <si>
    <t>전품
5-3</t>
  </si>
  <si>
    <t>일위
대가</t>
  </si>
  <si>
    <t>54mm</t>
    <phoneticPr fontId="6" type="noConversion"/>
  </si>
  <si>
    <t>36C</t>
    <phoneticPr fontId="6" type="noConversion"/>
  </si>
  <si>
    <t>금    액</t>
  </si>
  <si>
    <t>구성비(%)</t>
  </si>
  <si>
    <t>(B의 가)   *</t>
  </si>
  <si>
    <t>B   *</t>
  </si>
  <si>
    <t>(A+B)  *</t>
  </si>
  <si>
    <t>소                 계 (다)</t>
  </si>
  <si>
    <t>순     공     사     원     가  (D)</t>
  </si>
  <si>
    <t>A + B + C</t>
  </si>
  <si>
    <t>일     반     관     리     비  (E)</t>
  </si>
  <si>
    <t>D  *</t>
  </si>
  <si>
    <t>(B+C+E)  *</t>
  </si>
  <si>
    <t>F-GV</t>
    <phoneticPr fontId="6" type="noConversion"/>
  </si>
  <si>
    <t>전선,케이블</t>
    <phoneticPr fontId="6" type="noConversion"/>
  </si>
  <si>
    <t>F-CV</t>
    <phoneticPr fontId="6" type="noConversion"/>
  </si>
  <si>
    <t>보통인부</t>
  </si>
  <si>
    <t>내선전공</t>
  </si>
  <si>
    <t>EA</t>
  </si>
  <si>
    <t>M</t>
  </si>
  <si>
    <t>HI 22C</t>
  </si>
  <si>
    <t>HI 16C</t>
  </si>
  <si>
    <t>1개용 54MM</t>
  </si>
  <si>
    <t>2개용 54MM</t>
  </si>
  <si>
    <t>15A 250V 2구</t>
  </si>
  <si>
    <t>15A 250V 1구</t>
  </si>
  <si>
    <t>조명기구</t>
  </si>
  <si>
    <t>기구</t>
    <phoneticPr fontId="6" type="noConversion"/>
  </si>
  <si>
    <t>HFIX</t>
  </si>
  <si>
    <t>SB1</t>
  </si>
  <si>
    <t>콘센트</t>
    <phoneticPr fontId="6" type="noConversion"/>
  </si>
  <si>
    <t>16C</t>
  </si>
  <si>
    <t>매입2구</t>
  </si>
  <si>
    <t>HFIX 1.78mm-</t>
  </si>
  <si>
    <t>전품
5-10</t>
  </si>
  <si>
    <t>전품
5-23</t>
  </si>
  <si>
    <t>전선, 케이블</t>
  </si>
  <si>
    <t>기구</t>
  </si>
  <si>
    <t>스위치</t>
  </si>
  <si>
    <t>단로
1구</t>
  </si>
  <si>
    <t>단로
2구</t>
  </si>
  <si>
    <t>단로
3구</t>
  </si>
  <si>
    <t>F16C</t>
  </si>
  <si>
    <t>4각</t>
  </si>
  <si>
    <t>유선
리모컨</t>
  </si>
  <si>
    <t>EMPTY PIPE</t>
  </si>
  <si>
    <t>R1</t>
    <phoneticPr fontId="6" type="noConversion"/>
  </si>
  <si>
    <t>42C</t>
    <phoneticPr fontId="6" type="noConversion"/>
  </si>
  <si>
    <t>전품
3-38</t>
    <phoneticPr fontId="6" type="noConversion"/>
  </si>
  <si>
    <t>FGV 2.5㎟</t>
  </si>
  <si>
    <t>HFIX 2.5㎟(1.78)단선</t>
  </si>
  <si>
    <t>조명기구</t>
    <phoneticPr fontId="6" type="noConversion"/>
  </si>
  <si>
    <t>54mm</t>
    <phoneticPr fontId="6" type="noConversion"/>
  </si>
  <si>
    <t>L1</t>
    <phoneticPr fontId="6" type="noConversion"/>
  </si>
  <si>
    <t>내선전공</t>
    <phoneticPr fontId="10" type="noConversion"/>
  </si>
  <si>
    <t>FLEX'</t>
    <phoneticPr fontId="6" type="noConversion"/>
  </si>
  <si>
    <t>HFIX</t>
    <phoneticPr fontId="6" type="noConversion"/>
  </si>
  <si>
    <t>8각</t>
    <phoneticPr fontId="6" type="noConversion"/>
  </si>
  <si>
    <t>4각</t>
    <phoneticPr fontId="6" type="noConversion"/>
  </si>
  <si>
    <t>전력간선</t>
    <phoneticPr fontId="6" type="noConversion"/>
  </si>
  <si>
    <t>구 분</t>
    <phoneticPr fontId="6" type="noConversion"/>
  </si>
  <si>
    <t>F16C</t>
    <phoneticPr fontId="6" type="noConversion"/>
  </si>
  <si>
    <t>보통인부</t>
    <phoneticPr fontId="10" type="noConversion"/>
  </si>
  <si>
    <t>경질비닐전선관</t>
  </si>
  <si>
    <t>600V 난연 전력케이블</t>
  </si>
  <si>
    <t>450V 난연절연전선(친환경)</t>
  </si>
  <si>
    <t>매입 1로스위치</t>
  </si>
  <si>
    <t>산 출 근 거</t>
    <phoneticPr fontId="6" type="noConversion"/>
  </si>
  <si>
    <t>비고</t>
  </si>
  <si>
    <t>A1</t>
    <phoneticPr fontId="6" type="noConversion"/>
  </si>
  <si>
    <t>R2</t>
    <phoneticPr fontId="6" type="noConversion"/>
  </si>
  <si>
    <t>아우렛박스</t>
  </si>
  <si>
    <t>4각 54MM</t>
  </si>
  <si>
    <t>스위치박스</t>
  </si>
  <si>
    <t>접지용전선</t>
  </si>
  <si>
    <t>매입접지콘센트</t>
  </si>
  <si>
    <t>방우접지콘센트</t>
  </si>
  <si>
    <t>1종가요전선관</t>
  </si>
  <si>
    <t>고장력비방수 16C</t>
  </si>
  <si>
    <t>8각 54MM</t>
  </si>
  <si>
    <t>15A 250V 3구</t>
  </si>
  <si>
    <t>식</t>
    <phoneticPr fontId="7" type="noConversion"/>
  </si>
  <si>
    <t>공 사 원 가 계 산 서</t>
    <phoneticPr fontId="4" type="noConversion"/>
  </si>
  <si>
    <t>비 목</t>
    <phoneticPr fontId="4" type="noConversion"/>
  </si>
  <si>
    <t>구           분</t>
  </si>
  <si>
    <t>비    고</t>
    <phoneticPr fontId="4" type="noConversion"/>
  </si>
  <si>
    <t>순   공   사   원   가</t>
    <phoneticPr fontId="4" type="noConversion"/>
  </si>
  <si>
    <t>재
료
비
(A)</t>
    <phoneticPr fontId="4" type="noConversion"/>
  </si>
  <si>
    <t>직접(간접)      재료비 (가)</t>
    <phoneticPr fontId="4" type="noConversion"/>
  </si>
  <si>
    <t>작업설.      부동물산등(나)</t>
    <phoneticPr fontId="4" type="noConversion"/>
  </si>
  <si>
    <t>노
무
비
(B)</t>
    <phoneticPr fontId="4" type="noConversion"/>
  </si>
  <si>
    <t>직   접   노   무   비(가)</t>
    <phoneticPr fontId="4" type="noConversion"/>
  </si>
  <si>
    <t>간   접   노   무   비(나)</t>
    <phoneticPr fontId="4" type="noConversion"/>
  </si>
  <si>
    <t>경
비
(C)</t>
    <phoneticPr fontId="4" type="noConversion"/>
  </si>
  <si>
    <t>가         설          비</t>
    <phoneticPr fontId="7" type="noConversion"/>
  </si>
  <si>
    <t>운         반          비</t>
    <phoneticPr fontId="7" type="noConversion"/>
  </si>
  <si>
    <t>기      계     경      비</t>
    <phoneticPr fontId="4" type="noConversion"/>
  </si>
  <si>
    <t>소                 계 (가)</t>
    <phoneticPr fontId="4" type="noConversion"/>
  </si>
  <si>
    <t>건    강     보    험   료</t>
    <phoneticPr fontId="4" type="noConversion"/>
  </si>
  <si>
    <t>노 인 장 기 요 양 보 험 료</t>
    <phoneticPr fontId="4" type="noConversion"/>
  </si>
  <si>
    <t>건강보험료 *</t>
    <phoneticPr fontId="4" type="noConversion"/>
  </si>
  <si>
    <t>연    금     보    험   료</t>
    <phoneticPr fontId="4" type="noConversion"/>
  </si>
  <si>
    <t>산    재     보    험   료</t>
    <phoneticPr fontId="4" type="noConversion"/>
  </si>
  <si>
    <t>고    용     보    험   료</t>
    <phoneticPr fontId="4" type="noConversion"/>
  </si>
  <si>
    <t>안    전     관    리   비</t>
    <phoneticPr fontId="4" type="noConversion"/>
  </si>
  <si>
    <t>(A+B의가)*</t>
    <phoneticPr fontId="4" type="noConversion"/>
  </si>
  <si>
    <t>퇴  직  공  제  부  금  비</t>
    <phoneticPr fontId="4" type="noConversion"/>
  </si>
  <si>
    <t>B의 가 *</t>
    <phoneticPr fontId="4" type="noConversion"/>
  </si>
  <si>
    <t>환    경     보    전   비</t>
    <phoneticPr fontId="4" type="noConversion"/>
  </si>
  <si>
    <t>소                 계 (나)</t>
    <phoneticPr fontId="4" type="noConversion"/>
  </si>
  <si>
    <t>기      타      경      비</t>
    <phoneticPr fontId="4" type="noConversion"/>
  </si>
  <si>
    <t>(C의,가+나+다)</t>
    <phoneticPr fontId="4" type="noConversion"/>
  </si>
  <si>
    <t>합                          계  (F)</t>
    <phoneticPr fontId="4" type="noConversion"/>
  </si>
  <si>
    <t>이                          윤  (G)</t>
    <phoneticPr fontId="4" type="noConversion"/>
  </si>
  <si>
    <t>총                          계  (H)</t>
    <phoneticPr fontId="4" type="noConversion"/>
  </si>
  <si>
    <t>부     가      가       치       세</t>
    <phoneticPr fontId="4" type="noConversion"/>
  </si>
  <si>
    <t>H  *</t>
    <phoneticPr fontId="4" type="noConversion"/>
  </si>
  <si>
    <t>도              급               액</t>
    <phoneticPr fontId="4" type="noConversion"/>
  </si>
  <si>
    <t>천원미만절사</t>
    <phoneticPr fontId="4" type="noConversion"/>
  </si>
  <si>
    <t>관         급         자        재</t>
    <phoneticPr fontId="4" type="noConversion"/>
  </si>
  <si>
    <t>총              합               계</t>
    <phoneticPr fontId="4" type="noConversion"/>
  </si>
  <si>
    <t>도급액 + 관급자재비</t>
    <phoneticPr fontId="4" type="noConversion"/>
  </si>
  <si>
    <t>전선, 케이블</t>
    <phoneticPr fontId="6" type="noConversion"/>
  </si>
  <si>
    <t>차단기</t>
    <phoneticPr fontId="6" type="noConversion"/>
  </si>
  <si>
    <t>MCCB</t>
    <phoneticPr fontId="6" type="noConversion"/>
  </si>
  <si>
    <t>차단기</t>
    <phoneticPr fontId="6" type="noConversion"/>
  </si>
  <si>
    <t>2. 냉난방 설비공사</t>
    <phoneticPr fontId="7" type="noConversion"/>
  </si>
  <si>
    <t>HI 36C</t>
    <phoneticPr fontId="6" type="noConversion"/>
  </si>
  <si>
    <t>4. 전등 설비공사</t>
    <phoneticPr fontId="7" type="noConversion"/>
  </si>
  <si>
    <t>견적가1</t>
  </si>
  <si>
    <t>견적가2</t>
  </si>
  <si>
    <t>최저가격</t>
  </si>
  <si>
    <t>적용가격</t>
    <phoneticPr fontId="7" type="noConversion"/>
  </si>
  <si>
    <t>Page</t>
  </si>
  <si>
    <t>단가</t>
  </si>
  <si>
    <t>업체</t>
  </si>
  <si>
    <t>4/4C</t>
    <phoneticPr fontId="6" type="noConversion"/>
  </si>
  <si>
    <t>22C</t>
    <phoneticPr fontId="6" type="noConversion"/>
  </si>
  <si>
    <t>분전반</t>
    <phoneticPr fontId="6" type="noConversion"/>
  </si>
  <si>
    <t>F-CV 4C*4㎟</t>
    <phoneticPr fontId="6" type="noConversion"/>
  </si>
  <si>
    <t>실외기</t>
    <phoneticPr fontId="6" type="noConversion"/>
  </si>
  <si>
    <t>3. 전열설비 공사</t>
    <phoneticPr fontId="7" type="noConversion"/>
  </si>
  <si>
    <t>COVER</t>
    <phoneticPr fontId="6" type="noConversion"/>
  </si>
  <si>
    <t>FA</t>
    <phoneticPr fontId="6" type="noConversion"/>
  </si>
  <si>
    <t>EA</t>
    <phoneticPr fontId="6" type="noConversion"/>
  </si>
  <si>
    <t>IA</t>
    <phoneticPr fontId="6" type="noConversion"/>
  </si>
  <si>
    <t>L2</t>
    <phoneticPr fontId="6" type="noConversion"/>
  </si>
  <si>
    <t>아웃렛박스</t>
  </si>
  <si>
    <t>8각 평커버</t>
    <phoneticPr fontId="7" type="noConversion"/>
  </si>
  <si>
    <t>EA</t>
    <phoneticPr fontId="7" type="noConversion"/>
  </si>
  <si>
    <t>4각 평커버</t>
    <phoneticPr fontId="7" type="noConversion"/>
  </si>
  <si>
    <t>FA TYPE (LED40W 매입)</t>
    <phoneticPr fontId="6" type="noConversion"/>
  </si>
  <si>
    <t>EA TYPE (LED10~12W 다운)</t>
    <phoneticPr fontId="6" type="noConversion"/>
  </si>
  <si>
    <t>IA TYPE(LED10W~15W원형직부)</t>
    <phoneticPr fontId="6" type="noConversion"/>
  </si>
  <si>
    <t xml:space="preserve">공사명 : </t>
    <phoneticPr fontId="4" type="noConversion"/>
  </si>
  <si>
    <t>분전반 설치</t>
    <phoneticPr fontId="7" type="noConversion"/>
  </si>
  <si>
    <t>일     위     대     가</t>
    <phoneticPr fontId="7" type="noConversion"/>
  </si>
  <si>
    <t>인</t>
    <phoneticPr fontId="6" type="noConversion"/>
  </si>
  <si>
    <t>물가자료</t>
    <phoneticPr fontId="6" type="noConversion"/>
  </si>
  <si>
    <t>물가정보</t>
    <phoneticPr fontId="6" type="noConversion"/>
  </si>
  <si>
    <t>page</t>
    <phoneticPr fontId="6" type="noConversion"/>
  </si>
  <si>
    <t>단가</t>
    <phoneticPr fontId="6" type="noConversion"/>
  </si>
  <si>
    <t>면</t>
  </si>
  <si>
    <t>노무비</t>
    <phoneticPr fontId="6" type="noConversion"/>
  </si>
  <si>
    <t>내선전공</t>
    <phoneticPr fontId="6" type="noConversion"/>
  </si>
  <si>
    <t>F-CV 4sq/4C-</t>
    <phoneticPr fontId="6" type="noConversion"/>
  </si>
  <si>
    <t>전품
4-34</t>
    <phoneticPr fontId="6" type="noConversion"/>
  </si>
  <si>
    <t>전품
5-19</t>
    <phoneticPr fontId="6" type="noConversion"/>
  </si>
  <si>
    <t>54C</t>
    <phoneticPr fontId="6" type="noConversion"/>
  </si>
  <si>
    <t>4P
125AF</t>
    <phoneticPr fontId="6" type="noConversion"/>
  </si>
  <si>
    <t>HI 54C</t>
    <phoneticPr fontId="6" type="noConversion"/>
  </si>
  <si>
    <t>FGV 10㎟</t>
    <phoneticPr fontId="6" type="noConversion"/>
  </si>
  <si>
    <t>MCCB 4P 125AF</t>
    <phoneticPr fontId="6" type="noConversion"/>
  </si>
  <si>
    <t>전선</t>
    <phoneticPr fontId="6" type="noConversion"/>
  </si>
  <si>
    <t>28C</t>
    <phoneticPr fontId="6" type="noConversion"/>
  </si>
  <si>
    <t>L-1 PANEL외 5면</t>
    <phoneticPr fontId="7" type="noConversion"/>
  </si>
  <si>
    <t>L-EV PANEL</t>
    <phoneticPr fontId="7" type="noConversion"/>
  </si>
  <si>
    <t>300Wx400Hx150D</t>
    <phoneticPr fontId="7" type="noConversion"/>
  </si>
  <si>
    <t>BOX</t>
    <phoneticPr fontId="6" type="noConversion"/>
  </si>
  <si>
    <t>PB</t>
    <phoneticPr fontId="6" type="noConversion"/>
  </si>
  <si>
    <t>전품
5-4</t>
    <phoneticPr fontId="6" type="noConversion"/>
  </si>
  <si>
    <t>1*3</t>
    <phoneticPr fontId="6" type="noConversion"/>
  </si>
  <si>
    <t>PULL BOX</t>
    <phoneticPr fontId="7" type="noConversion"/>
  </si>
  <si>
    <t>300*300*200</t>
    <phoneticPr fontId="7" type="noConversion"/>
  </si>
  <si>
    <t>F-CV 25sq/4C-</t>
    <phoneticPr fontId="6" type="noConversion"/>
  </si>
  <si>
    <t>F-GV 6sq-</t>
    <phoneticPr fontId="6" type="noConversion"/>
  </si>
  <si>
    <t>1*12</t>
    <phoneticPr fontId="6" type="noConversion"/>
  </si>
  <si>
    <t>25/4C</t>
    <phoneticPr fontId="6" type="noConversion"/>
  </si>
  <si>
    <t>F-CV 4C*25㎟</t>
  </si>
  <si>
    <t>가교폴리에틸렌(XLPE)절연난연케이블</t>
  </si>
  <si>
    <t>피뢰침</t>
    <phoneticPr fontId="6" type="noConversion"/>
  </si>
  <si>
    <t>FGV 35sq-</t>
    <phoneticPr fontId="6" type="noConversion"/>
  </si>
  <si>
    <t>28C</t>
    <phoneticPr fontId="6" type="noConversion"/>
  </si>
  <si>
    <t>접지</t>
    <phoneticPr fontId="6" type="noConversion"/>
  </si>
  <si>
    <t>1종</t>
    <phoneticPr fontId="6" type="noConversion"/>
  </si>
  <si>
    <t>주공형</t>
    <phoneticPr fontId="6" type="noConversion"/>
  </si>
  <si>
    <t>12+12+(4+4+4)*2</t>
    <phoneticPr fontId="6" type="noConversion"/>
  </si>
  <si>
    <t>4M</t>
    <phoneticPr fontId="6" type="noConversion"/>
  </si>
  <si>
    <t>접지단자함</t>
    <phoneticPr fontId="6" type="noConversion"/>
  </si>
  <si>
    <t>접지
단자함</t>
    <phoneticPr fontId="6" type="noConversion"/>
  </si>
  <si>
    <t>300x300
x200</t>
    <phoneticPr fontId="6" type="noConversion"/>
  </si>
  <si>
    <t>2+2+2</t>
    <phoneticPr fontId="6" type="noConversion"/>
  </si>
  <si>
    <t>A2</t>
    <phoneticPr fontId="6" type="noConversion"/>
  </si>
  <si>
    <t>2층</t>
    <phoneticPr fontId="6" type="noConversion"/>
  </si>
  <si>
    <t>3층</t>
    <phoneticPr fontId="6" type="noConversion"/>
  </si>
  <si>
    <t>실내기(2층)</t>
    <phoneticPr fontId="6" type="noConversion"/>
  </si>
  <si>
    <t>실내기(3층)</t>
    <phoneticPr fontId="6" type="noConversion"/>
  </si>
  <si>
    <t>3+7+6+4</t>
    <phoneticPr fontId="6" type="noConversion"/>
  </si>
  <si>
    <t>1*4</t>
    <phoneticPr fontId="6" type="noConversion"/>
  </si>
  <si>
    <t>2.5*4</t>
    <phoneticPr fontId="6" type="noConversion"/>
  </si>
  <si>
    <t>지1층</t>
    <phoneticPr fontId="6" type="noConversion"/>
  </si>
  <si>
    <t>1층</t>
    <phoneticPr fontId="6" type="noConversion"/>
  </si>
  <si>
    <t>7+7+6+0.5*6+7+7+2.5*4
+6+16+4</t>
    <phoneticPr fontId="6" type="noConversion"/>
  </si>
  <si>
    <t>6+3+2+0.5*5</t>
    <phoneticPr fontId="6" type="noConversion"/>
  </si>
  <si>
    <t>R3</t>
    <phoneticPr fontId="6" type="noConversion"/>
  </si>
  <si>
    <t>4+2+12+5+4+0.5*13+2</t>
    <phoneticPr fontId="6" type="noConversion"/>
  </si>
  <si>
    <t>6+6+10+2+0.5*7</t>
    <phoneticPr fontId="6" type="noConversion"/>
  </si>
  <si>
    <t>5+7+9+10+15+2.5*11+4</t>
    <phoneticPr fontId="6" type="noConversion"/>
  </si>
  <si>
    <t>지층</t>
    <phoneticPr fontId="6" type="noConversion"/>
  </si>
  <si>
    <t>1*5</t>
    <phoneticPr fontId="6" type="noConversion"/>
  </si>
  <si>
    <t>8+4+3+5+2</t>
    <phoneticPr fontId="6" type="noConversion"/>
  </si>
  <si>
    <t>6.5*3+11+15+2+2+4+3</t>
    <phoneticPr fontId="6" type="noConversion"/>
  </si>
  <si>
    <t>1*13</t>
    <phoneticPr fontId="6" type="noConversion"/>
  </si>
  <si>
    <t>1.5*9+3+3+7+13</t>
    <phoneticPr fontId="6" type="noConversion"/>
  </si>
  <si>
    <t>5+5+2+3+3</t>
    <phoneticPr fontId="6" type="noConversion"/>
  </si>
  <si>
    <t>1*17</t>
    <phoneticPr fontId="6" type="noConversion"/>
  </si>
  <si>
    <t>4.5+4+7.5+7+15</t>
    <phoneticPr fontId="6" type="noConversion"/>
  </si>
  <si>
    <t>3+3+3*4</t>
    <phoneticPr fontId="6" type="noConversion"/>
  </si>
  <si>
    <t>1*10</t>
    <phoneticPr fontId="6" type="noConversion"/>
  </si>
  <si>
    <t>FB</t>
    <phoneticPr fontId="6" type="noConversion"/>
  </si>
  <si>
    <t>2+2+4+3+3+2</t>
    <phoneticPr fontId="6" type="noConversion"/>
  </si>
  <si>
    <t>3+6+6+3.5</t>
    <phoneticPr fontId="6" type="noConversion"/>
  </si>
  <si>
    <t>1*14</t>
    <phoneticPr fontId="6" type="noConversion"/>
  </si>
  <si>
    <t>3*3+3+5.5+2.5+5+7+4</t>
    <phoneticPr fontId="6" type="noConversion"/>
  </si>
  <si>
    <t>2.5+2.5+3</t>
    <phoneticPr fontId="6" type="noConversion"/>
  </si>
  <si>
    <t>5+2+3</t>
    <phoneticPr fontId="6" type="noConversion"/>
  </si>
  <si>
    <t>LED 40W</t>
    <phoneticPr fontId="6" type="noConversion"/>
  </si>
  <si>
    <t>LED10W</t>
    <phoneticPr fontId="6" type="noConversion"/>
  </si>
  <si>
    <t>일위대가</t>
    <phoneticPr fontId="6" type="noConversion"/>
  </si>
  <si>
    <t>전품
5-42</t>
    <phoneticPr fontId="6" type="noConversion"/>
  </si>
  <si>
    <t>전품
5-41</t>
    <phoneticPr fontId="6" type="noConversion"/>
  </si>
  <si>
    <t>1. 전력간선 설비공사</t>
    <phoneticPr fontId="7" type="noConversion"/>
  </si>
  <si>
    <t>HI 28C</t>
    <phoneticPr fontId="6" type="noConversion"/>
  </si>
  <si>
    <t>FGV 35㎟</t>
    <phoneticPr fontId="6" type="noConversion"/>
  </si>
  <si>
    <t>주공형 4M</t>
    <phoneticPr fontId="6" type="noConversion"/>
  </si>
  <si>
    <t>EA</t>
    <phoneticPr fontId="6" type="noConversion"/>
  </si>
  <si>
    <t>접지</t>
    <phoneticPr fontId="7" type="noConversion"/>
  </si>
  <si>
    <t>FB TYPE (LED40W 매입)</t>
    <phoneticPr fontId="6" type="noConversion"/>
  </si>
  <si>
    <t>1CCT</t>
    <phoneticPr fontId="6" type="noConversion"/>
  </si>
  <si>
    <t>L-3 PANEL</t>
    <phoneticPr fontId="7" type="noConversion"/>
  </si>
  <si>
    <t>650Wx900Hx150D</t>
    <phoneticPr fontId="7" type="noConversion"/>
  </si>
  <si>
    <t>L-AC2 PANEL</t>
    <phoneticPr fontId="7" type="noConversion"/>
  </si>
  <si>
    <t>550Wx800Hx150D</t>
    <phoneticPr fontId="7" type="noConversion"/>
  </si>
  <si>
    <t>접지공사(E-1)</t>
    <phoneticPr fontId="7" type="noConversion"/>
  </si>
  <si>
    <t>접지동봉</t>
  </si>
  <si>
    <t>난연PVC 절연접지용전선</t>
  </si>
  <si>
    <t>￠18x 24000</t>
  </si>
  <si>
    <t>m</t>
  </si>
  <si>
    <t>F-GV 35sq</t>
    <phoneticPr fontId="7" type="noConversion"/>
  </si>
  <si>
    <t>피뢰침</t>
    <phoneticPr fontId="6" type="noConversion"/>
  </si>
  <si>
    <t>분전반</t>
    <phoneticPr fontId="7" type="noConversion"/>
  </si>
  <si>
    <t>별도공사</t>
    <phoneticPr fontId="6" type="noConversion"/>
  </si>
  <si>
    <t>LV-1~
L-AC2</t>
    <phoneticPr fontId="6" type="noConversion"/>
  </si>
  <si>
    <t>LV(E)-1~
LE-3</t>
    <phoneticPr fontId="6" type="noConversion"/>
  </si>
  <si>
    <t>LV(E)-1~
L-EV2</t>
    <phoneticPr fontId="6" type="noConversion"/>
  </si>
  <si>
    <t>LV(E)-1~
MCC-FB1</t>
    <phoneticPr fontId="6" type="noConversion"/>
  </si>
  <si>
    <t>F-CV 35sq/1C-</t>
    <phoneticPr fontId="6" type="noConversion"/>
  </si>
  <si>
    <t>F-GV 10sq-</t>
    <phoneticPr fontId="6" type="noConversion"/>
  </si>
  <si>
    <t>LV(E)-1~
MCC-FPH</t>
    <phoneticPr fontId="6" type="noConversion"/>
  </si>
  <si>
    <t>35/1C</t>
    <phoneticPr fontId="6" type="noConversion"/>
  </si>
  <si>
    <t>3+7+18+3+3</t>
    <phoneticPr fontId="6" type="noConversion"/>
  </si>
  <si>
    <t>5면</t>
    <phoneticPr fontId="6" type="noConversion"/>
  </si>
  <si>
    <t>F-CV 1C*35㎟</t>
    <phoneticPr fontId="6" type="noConversion"/>
  </si>
  <si>
    <t>FGV 6㎟</t>
    <phoneticPr fontId="6" type="noConversion"/>
  </si>
  <si>
    <t>동력</t>
    <phoneticPr fontId="6" type="noConversion"/>
  </si>
  <si>
    <t>TRAY</t>
    <phoneticPr fontId="6" type="noConversion"/>
  </si>
  <si>
    <t>12+4</t>
    <phoneticPr fontId="6" type="noConversion"/>
  </si>
  <si>
    <t>3+15+12+3+4+10+7+2</t>
    <phoneticPr fontId="6" type="noConversion"/>
  </si>
  <si>
    <t>3+15+12+3+4</t>
    <phoneticPr fontId="6" type="noConversion"/>
  </si>
  <si>
    <t>3+15+7+4</t>
    <phoneticPr fontId="6" type="noConversion"/>
  </si>
  <si>
    <t>3+15+12+4+4</t>
    <phoneticPr fontId="6" type="noConversion"/>
  </si>
  <si>
    <t>MCC-FB1</t>
    <phoneticPr fontId="6" type="noConversion"/>
  </si>
  <si>
    <t>FR-8 16sq/3C-</t>
    <phoneticPr fontId="6" type="noConversion"/>
  </si>
  <si>
    <t>F-GV 16sq-</t>
    <phoneticPr fontId="6" type="noConversion"/>
  </si>
  <si>
    <t>(2+2+2)*2</t>
    <phoneticPr fontId="6" type="noConversion"/>
  </si>
  <si>
    <t>MCC-FPH</t>
    <phoneticPr fontId="6" type="noConversion"/>
  </si>
  <si>
    <t>PVC</t>
    <phoneticPr fontId="6" type="noConversion"/>
  </si>
  <si>
    <t>4+9+8+5+24+5+11+2</t>
    <phoneticPr fontId="6" type="noConversion"/>
  </si>
  <si>
    <t>2.5*5</t>
    <phoneticPr fontId="6" type="noConversion"/>
  </si>
  <si>
    <t>17+9+2+2</t>
    <phoneticPr fontId="6" type="noConversion"/>
  </si>
  <si>
    <t>16+10+2+2</t>
    <phoneticPr fontId="6" type="noConversion"/>
  </si>
  <si>
    <t>R14</t>
    <phoneticPr fontId="6" type="noConversion"/>
  </si>
  <si>
    <t>R15</t>
    <phoneticPr fontId="6" type="noConversion"/>
  </si>
  <si>
    <t>5+15+15+0.5*4+2.5*2</t>
    <phoneticPr fontId="6" type="noConversion"/>
  </si>
  <si>
    <t>방적1구</t>
    <phoneticPr fontId="6" type="noConversion"/>
  </si>
  <si>
    <t>대기전력</t>
    <phoneticPr fontId="6" type="noConversion"/>
  </si>
  <si>
    <t>ER15</t>
    <phoneticPr fontId="6" type="noConversion"/>
  </si>
  <si>
    <t>5. 전열설비 공사(리모델링)</t>
    <phoneticPr fontId="7" type="noConversion"/>
  </si>
  <si>
    <t>6. 전등설비공사(리모델링)</t>
    <phoneticPr fontId="7" type="noConversion"/>
  </si>
  <si>
    <t>2+3+3</t>
    <phoneticPr fontId="6" type="noConversion"/>
  </si>
  <si>
    <t>1.5+2+3.5+3+3*2</t>
    <phoneticPr fontId="6" type="noConversion"/>
  </si>
  <si>
    <t>6+4+3</t>
    <phoneticPr fontId="6" type="noConversion"/>
  </si>
  <si>
    <t>1*8</t>
    <phoneticPr fontId="6" type="noConversion"/>
  </si>
  <si>
    <t>7+4+4+3*6</t>
    <phoneticPr fontId="6" type="noConversion"/>
  </si>
  <si>
    <t>LE1</t>
    <phoneticPr fontId="6" type="noConversion"/>
  </si>
  <si>
    <t>LE2</t>
    <phoneticPr fontId="6" type="noConversion"/>
  </si>
  <si>
    <t>2+15+6+4+1.5+5+4+5</t>
    <phoneticPr fontId="6" type="noConversion"/>
  </si>
  <si>
    <t>1*11</t>
    <phoneticPr fontId="6" type="noConversion"/>
  </si>
  <si>
    <t>1.5+3+3+5+2</t>
    <phoneticPr fontId="6" type="noConversion"/>
  </si>
  <si>
    <t>R13</t>
    <phoneticPr fontId="7" type="noConversion"/>
  </si>
  <si>
    <t>3+10+3+4+8+7+3*5</t>
    <phoneticPr fontId="6" type="noConversion"/>
  </si>
  <si>
    <t>R12</t>
    <phoneticPr fontId="7" type="noConversion"/>
  </si>
  <si>
    <t>6+8+2+3*4</t>
    <phoneticPr fontId="6" type="noConversion"/>
  </si>
  <si>
    <t>R11</t>
    <phoneticPr fontId="7" type="noConversion"/>
  </si>
  <si>
    <t>8+5+2+3*6</t>
    <phoneticPr fontId="6" type="noConversion"/>
  </si>
  <si>
    <t>R16</t>
    <phoneticPr fontId="7" type="noConversion"/>
  </si>
  <si>
    <t>5+18+2+3*5</t>
    <phoneticPr fontId="6" type="noConversion"/>
  </si>
  <si>
    <t>2층(일반)</t>
    <phoneticPr fontId="6" type="noConversion"/>
  </si>
  <si>
    <t>2층(비상)</t>
    <phoneticPr fontId="6" type="noConversion"/>
  </si>
  <si>
    <t>ER11</t>
    <phoneticPr fontId="7" type="noConversion"/>
  </si>
  <si>
    <t>ER12</t>
  </si>
  <si>
    <t>ER13</t>
  </si>
  <si>
    <t>ER14</t>
  </si>
  <si>
    <t>ER16</t>
  </si>
  <si>
    <t>3+6+3</t>
    <phoneticPr fontId="6" type="noConversion"/>
  </si>
  <si>
    <t>매입4구</t>
    <phoneticPr fontId="6" type="noConversion"/>
  </si>
  <si>
    <t>3+12+3</t>
    <phoneticPr fontId="6" type="noConversion"/>
  </si>
  <si>
    <t>13+5+3*4</t>
    <phoneticPr fontId="6" type="noConversion"/>
  </si>
  <si>
    <t>4+12+15+2*5+3</t>
    <phoneticPr fontId="6" type="noConversion"/>
  </si>
  <si>
    <t>12+19+4+8</t>
    <phoneticPr fontId="7" type="noConversion"/>
  </si>
  <si>
    <t>물가자료(2020.05)</t>
    <phoneticPr fontId="6" type="noConversion"/>
  </si>
  <si>
    <t>물가정보(2020.05)</t>
    <phoneticPr fontId="6" type="noConversion"/>
  </si>
  <si>
    <t>철거</t>
    <phoneticPr fontId="7" type="noConversion"/>
  </si>
  <si>
    <t>배관</t>
    <phoneticPr fontId="7" type="noConversion"/>
  </si>
  <si>
    <t>배선</t>
    <phoneticPr fontId="7" type="noConversion"/>
  </si>
  <si>
    <t>16C</t>
    <phoneticPr fontId="7" type="noConversion"/>
  </si>
  <si>
    <t>조명기구(신설)</t>
    <phoneticPr fontId="6" type="noConversion"/>
  </si>
  <si>
    <t>조명철거</t>
    <phoneticPr fontId="7" type="noConversion"/>
  </si>
  <si>
    <t>조명재설치</t>
    <phoneticPr fontId="7" type="noConversion"/>
  </si>
  <si>
    <t>평판</t>
    <phoneticPr fontId="7" type="noConversion"/>
  </si>
  <si>
    <t>매입</t>
    <phoneticPr fontId="7" type="noConversion"/>
  </si>
  <si>
    <t>배관배선철거
(전등,전열)</t>
    <phoneticPr fontId="7" type="noConversion"/>
  </si>
  <si>
    <t>HI 42C</t>
    <phoneticPr fontId="6" type="noConversion"/>
  </si>
  <si>
    <t>관급자재</t>
    <phoneticPr fontId="6" type="noConversion"/>
  </si>
  <si>
    <t>FR-8</t>
    <phoneticPr fontId="6" type="noConversion"/>
  </si>
  <si>
    <t>16/3C</t>
    <phoneticPr fontId="6" type="noConversion"/>
  </si>
  <si>
    <t>FR-8 3C*16㎟</t>
    <phoneticPr fontId="6" type="noConversion"/>
  </si>
  <si>
    <t>난연PVC내화케이블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</si>
</sst>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_-* #,##0_-;\-* #,##0_-;_-@_-"/>
    <numFmt numFmtId="177" formatCode="0.00_ "/>
    <numFmt numFmtId="178" formatCode="#,##0_ "/>
    <numFmt numFmtId="179" formatCode="_-* #,##0_-;\-* #,##0_-;_-* &quot;-&quot;??_-;_-@_-"/>
    <numFmt numFmtId="180" formatCode="##"/>
    <numFmt numFmtId="182" formatCode="_ * #,##0.00_ ;_ * \-#,##0.00_ ;_ * &quot;-&quot;??_ ;_ @_ "/>
    <numFmt numFmtId="183" formatCode="0.000%"/>
    <numFmt numFmtId="184" formatCode="&quot;제&quot;#,##0&quot;호&quot;&quot;표&quot;"/>
    <numFmt numFmtId="185" formatCode="_-* #,##0.00_-;\-* #,##0.00_-;_-@_-"/>
  </numFmts>
  <fonts count="59">
    <font>
      <sz val="1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sz val="10"/>
      <name val="굴림체"/>
      <family val="3"/>
      <charset val="129"/>
    </font>
    <font>
      <sz val="11"/>
      <name val="굴림"/>
      <family val="3"/>
      <charset val="129"/>
    </font>
    <font>
      <sz val="8"/>
      <name val="바탕체"/>
      <family val="1"/>
      <charset val="129"/>
    </font>
    <font>
      <sz val="10"/>
      <name val="MS Sans Serif"/>
      <family val="2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¹UAAA¼"/>
      <family val="1"/>
    </font>
    <font>
      <sz val="10"/>
      <name val="μ¸¿oA¼"/>
      <family val="3"/>
      <charset val="129"/>
    </font>
    <font>
      <sz val="8"/>
      <name val="¹UAAA¼"/>
      <family val="1"/>
      <charset val="129"/>
    </font>
    <font>
      <u/>
      <sz val="14"/>
      <color indexed="36"/>
      <name val="Cordia New"/>
      <family val="2"/>
    </font>
    <font>
      <u/>
      <sz val="14"/>
      <color indexed="12"/>
      <name val="Cordia New"/>
      <family val="2"/>
    </font>
    <font>
      <sz val="12"/>
      <name val="Arial"/>
      <family val="2"/>
    </font>
    <font>
      <sz val="9"/>
      <name val="굴림체"/>
      <family val="3"/>
      <charset val="129"/>
    </font>
    <font>
      <sz val="12"/>
      <name val="Times New Roman"/>
      <family val="1"/>
    </font>
    <font>
      <sz val="10"/>
      <name val="바탕체"/>
      <family val="1"/>
      <charset val="129"/>
    </font>
    <font>
      <b/>
      <sz val="12"/>
      <name val="???"/>
      <family val="1"/>
    </font>
    <font>
      <sz val="12"/>
      <name val="COUR"/>
      <family val="3"/>
    </font>
    <font>
      <sz val="12"/>
      <name val="??UAAA¨?"/>
      <family val="3"/>
      <charset val="129"/>
    </font>
    <font>
      <sz val="12"/>
      <name val="ⓒoUAAA¨u"/>
      <family val="1"/>
      <charset val="129"/>
    </font>
    <font>
      <sz val="12"/>
      <name val="©öUAAA¨ù"/>
      <family val="1"/>
      <charset val="129"/>
    </font>
    <font>
      <sz val="11"/>
      <name val="￥i￠￢￠?o"/>
      <family val="3"/>
      <charset val="129"/>
    </font>
    <font>
      <sz val="11"/>
      <name val="µ¸¿ò"/>
      <family val="1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sz val="12"/>
      <name val="¹ÙÅÁÃ¼"/>
      <family val="1"/>
      <charset val="129"/>
    </font>
    <font>
      <sz val="14"/>
      <name val="¹UAAA¼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0"/>
      <name val="Times New Roman"/>
      <family val="1"/>
    </font>
    <font>
      <sz val="10"/>
      <color theme="1"/>
      <name val="맑은 고딕"/>
      <family val="3"/>
      <charset val="129"/>
      <scheme val="minor"/>
    </font>
    <font>
      <u/>
      <sz val="10"/>
      <color theme="10"/>
      <name val="굴림체"/>
      <family val="3"/>
      <charset val="129"/>
    </font>
    <font>
      <u/>
      <sz val="10"/>
      <color theme="11"/>
      <name val="굴림체"/>
      <family val="3"/>
      <charset val="129"/>
    </font>
    <font>
      <b/>
      <sz val="10"/>
      <name val="굴림체"/>
      <family val="3"/>
      <charset val="129"/>
    </font>
    <font>
      <b/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8"/>
      <color indexed="10"/>
      <name val="굴림체"/>
      <family val="3"/>
      <charset val="129"/>
    </font>
    <font>
      <b/>
      <sz val="10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7"/>
      <name val="굴림체"/>
      <family val="3"/>
      <charset val="129"/>
    </font>
    <font>
      <b/>
      <sz val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10"/>
      <name val="굴림체"/>
      <family val="3"/>
      <charset val="129"/>
    </font>
    <font>
      <sz val="10"/>
      <color indexed="10"/>
      <name val="굴림체"/>
      <family val="3"/>
      <charset val="129"/>
    </font>
    <font>
      <sz val="6"/>
      <name val="굴림체"/>
      <family val="3"/>
      <charset val="129"/>
    </font>
    <font>
      <b/>
      <sz val="7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b/>
      <sz val="7"/>
      <name val="굴림체"/>
      <family val="3"/>
      <charset val="129"/>
    </font>
    <font>
      <sz val="7.5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굴림"/>
      <family val="3"/>
      <charset val="129"/>
    </font>
    <font>
      <sz val="8"/>
      <color rgb="FFFF0000"/>
      <name val="굴림체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23">
    <xf numFmtId="0" fontId="0" fillId="0" borderId="0"/>
    <xf numFmtId="0" fontId="13" fillId="0" borderId="0">
      <protection locked="0"/>
    </xf>
    <xf numFmtId="0" fontId="22" fillId="0" borderId="0"/>
    <xf numFmtId="182" fontId="36" fillId="0" borderId="0" applyFont="0" applyFill="0" applyBorder="0" applyAlignment="0" applyProtection="0"/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9" fillId="0" borderId="1">
      <alignment horizontal="centerContinuous" vertical="center"/>
    </xf>
    <xf numFmtId="0" fontId="9" fillId="0" borderId="1">
      <alignment horizontal="centerContinuous" vertical="center"/>
    </xf>
    <xf numFmtId="0" fontId="9" fillId="0" borderId="1">
      <alignment horizontal="centerContinuous" vertical="center"/>
    </xf>
    <xf numFmtId="0" fontId="9" fillId="0" borderId="1">
      <alignment horizontal="centerContinuous" vertical="center"/>
    </xf>
    <xf numFmtId="0" fontId="9" fillId="0" borderId="1">
      <alignment horizontal="centerContinuous" vertical="center"/>
    </xf>
    <xf numFmtId="0" fontId="9" fillId="0" borderId="1">
      <alignment horizontal="centerContinuous" vertical="center"/>
    </xf>
    <xf numFmtId="0" fontId="22" fillId="0" borderId="1">
      <alignment horizontal="centerContinuous" vertical="center"/>
    </xf>
    <xf numFmtId="0" fontId="9" fillId="0" borderId="1">
      <alignment horizontal="centerContinuous" vertical="center"/>
    </xf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2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41" fontId="3" fillId="0" borderId="0" applyFont="0" applyFill="0" applyBorder="0" applyAlignment="0" applyProtection="0">
      <alignment vertical="center"/>
    </xf>
    <xf numFmtId="0" fontId="21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0" fillId="0" borderId="0">
      <protection locked="0"/>
    </xf>
    <xf numFmtId="0" fontId="1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16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2" fillId="0" borderId="0"/>
    <xf numFmtId="0" fontId="33" fillId="0" borderId="0"/>
    <xf numFmtId="0" fontId="5" fillId="0" borderId="0">
      <protection locked="0"/>
    </xf>
    <xf numFmtId="41" fontId="1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5" fillId="0" borderId="0">
      <protection locked="0"/>
    </xf>
    <xf numFmtId="0" fontId="19" fillId="0" borderId="0" applyFont="0" applyFill="0" applyBorder="0" applyAlignment="0" applyProtection="0"/>
    <xf numFmtId="0" fontId="13" fillId="0" borderId="2" applyFill="0" applyBorder="0" applyAlignment="0"/>
    <xf numFmtId="0" fontId="5" fillId="0" borderId="0" applyFont="0" applyFill="0" applyBorder="0" applyAlignment="0" applyProtection="0"/>
    <xf numFmtId="0" fontId="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5" fillId="0" borderId="0">
      <protection locked="0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/>
    <xf numFmtId="9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4" fillId="0" borderId="0"/>
    <xf numFmtId="0" fontId="8" fillId="0" borderId="0"/>
    <xf numFmtId="0" fontId="8" fillId="0" borderId="0" applyNumberFormat="0" applyAlignment="0">
      <alignment horizontal="left" vertical="center"/>
    </xf>
    <xf numFmtId="0" fontId="37" fillId="0" borderId="0">
      <alignment vertical="center"/>
    </xf>
    <xf numFmtId="41" fontId="8" fillId="0" borderId="0" applyFont="0" applyFill="0" applyBorder="0" applyAlignment="0" applyProtection="0"/>
    <xf numFmtId="0" fontId="8" fillId="0" borderId="0"/>
    <xf numFmtId="0" fontId="56" fillId="0" borderId="0">
      <alignment vertical="center"/>
    </xf>
    <xf numFmtId="0" fontId="8" fillId="0" borderId="0"/>
    <xf numFmtId="41" fontId="56" fillId="0" borderId="0" applyFont="0" applyFill="0" applyBorder="0" applyAlignment="0" applyProtection="0">
      <alignment vertical="center"/>
    </xf>
  </cellStyleXfs>
  <cellXfs count="475">
    <xf numFmtId="0" fontId="0" fillId="0" borderId="0" xfId="0"/>
    <xf numFmtId="0" fontId="35" fillId="0" borderId="0" xfId="0" applyFont="1" applyAlignment="1"/>
    <xf numFmtId="0" fontId="35" fillId="0" borderId="0" xfId="0" applyFont="1" applyAlignment="1">
      <alignment horizontal="center"/>
    </xf>
    <xf numFmtId="183" fontId="35" fillId="0" borderId="0" xfId="0" applyNumberFormat="1" applyFont="1" applyAlignment="1"/>
    <xf numFmtId="0" fontId="40" fillId="0" borderId="0" xfId="0" applyFont="1" applyBorder="1" applyAlignment="1">
      <alignment vertical="center"/>
    </xf>
    <xf numFmtId="0" fontId="41" fillId="0" borderId="0" xfId="0" applyFont="1" applyAlignment="1"/>
    <xf numFmtId="0" fontId="35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43" fillId="0" borderId="0" xfId="0" applyFont="1" applyAlignment="1">
      <alignment horizontal="center" vertical="center" wrapText="1"/>
    </xf>
    <xf numFmtId="0" fontId="40" fillId="5" borderId="28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183" fontId="35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1" fontId="44" fillId="4" borderId="2" xfId="0" applyNumberFormat="1" applyFont="1" applyFill="1" applyBorder="1" applyAlignment="1">
      <alignment vertical="center"/>
    </xf>
    <xf numFmtId="41" fontId="0" fillId="0" borderId="2" xfId="0" applyNumberFormat="1" applyFont="1" applyBorder="1" applyAlignment="1">
      <alignment vertical="center"/>
    </xf>
    <xf numFmtId="41" fontId="0" fillId="0" borderId="1" xfId="0" applyNumberFormat="1" applyFont="1" applyBorder="1" applyAlignment="1">
      <alignment vertical="center"/>
    </xf>
    <xf numFmtId="0" fontId="0" fillId="0" borderId="32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183" fontId="35" fillId="0" borderId="21" xfId="0" applyNumberFormat="1" applyFont="1" applyBorder="1" applyAlignment="1">
      <alignment horizontal="center" vertical="center"/>
    </xf>
    <xf numFmtId="41" fontId="45" fillId="0" borderId="2" xfId="0" applyNumberFormat="1" applyFont="1" applyBorder="1" applyAlignment="1" applyProtection="1">
      <alignment vertical="center"/>
    </xf>
    <xf numFmtId="0" fontId="35" fillId="0" borderId="21" xfId="0" applyFont="1" applyBorder="1" applyAlignment="1">
      <alignment horizontal="center" vertical="center" shrinkToFit="1"/>
    </xf>
    <xf numFmtId="41" fontId="0" fillId="7" borderId="1" xfId="0" applyNumberFormat="1" applyFont="1" applyFill="1" applyBorder="1" applyAlignment="1">
      <alignment horizontal="right" vertical="center"/>
    </xf>
    <xf numFmtId="10" fontId="0" fillId="7" borderId="32" xfId="0" applyNumberFormat="1" applyFont="1" applyFill="1" applyBorder="1" applyAlignment="1">
      <alignment horizontal="left" vertical="center"/>
    </xf>
    <xf numFmtId="41" fontId="0" fillId="0" borderId="1" xfId="0" applyNumberFormat="1" applyFont="1" applyBorder="1" applyAlignment="1">
      <alignment horizontal="right" vertical="center"/>
    </xf>
    <xf numFmtId="10" fontId="35" fillId="0" borderId="0" xfId="0" applyNumberFormat="1" applyFont="1" applyAlignment="1"/>
    <xf numFmtId="0" fontId="3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 wrapText="1"/>
    </xf>
    <xf numFmtId="0" fontId="0" fillId="7" borderId="1" xfId="0" applyFont="1" applyFill="1" applyBorder="1" applyAlignment="1">
      <alignment horizontal="right" vertical="center" shrinkToFit="1"/>
    </xf>
    <xf numFmtId="183" fontId="0" fillId="7" borderId="32" xfId="0" applyNumberFormat="1" applyFont="1" applyFill="1" applyBorder="1" applyAlignment="1">
      <alignment horizontal="left" vertical="center"/>
    </xf>
    <xf numFmtId="41" fontId="45" fillId="0" borderId="2" xfId="0" applyNumberFormat="1" applyFont="1" applyBorder="1" applyAlignment="1" applyProtection="1">
      <alignment horizontal="center" vertical="center"/>
    </xf>
    <xf numFmtId="179" fontId="45" fillId="0" borderId="2" xfId="0" applyNumberFormat="1" applyFont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right" vertical="center" wrapText="1"/>
    </xf>
    <xf numFmtId="10" fontId="0" fillId="0" borderId="32" xfId="0" applyNumberFormat="1" applyFont="1" applyFill="1" applyBorder="1" applyAlignment="1">
      <alignment horizontal="left" vertical="center"/>
    </xf>
    <xf numFmtId="10" fontId="0" fillId="0" borderId="32" xfId="0" applyNumberFormat="1" applyFont="1" applyFill="1" applyBorder="1" applyAlignment="1">
      <alignment horizontal="center" vertical="center"/>
    </xf>
    <xf numFmtId="38" fontId="35" fillId="0" borderId="0" xfId="0" applyNumberFormat="1" applyFont="1" applyAlignment="1">
      <alignment horizontal="center"/>
    </xf>
    <xf numFmtId="38" fontId="35" fillId="0" borderId="0" xfId="0" applyNumberFormat="1" applyFont="1" applyAlignment="1"/>
    <xf numFmtId="0" fontId="0" fillId="7" borderId="1" xfId="0" applyFont="1" applyFill="1" applyBorder="1" applyAlignment="1">
      <alignment horizontal="right" vertical="center"/>
    </xf>
    <xf numFmtId="10" fontId="0" fillId="0" borderId="32" xfId="0" applyNumberFormat="1" applyFont="1" applyBorder="1" applyAlignment="1">
      <alignment horizontal="left" vertical="center"/>
    </xf>
    <xf numFmtId="41" fontId="44" fillId="9" borderId="21" xfId="0" applyNumberFormat="1" applyFont="1" applyFill="1" applyBorder="1" applyAlignment="1" applyProtection="1">
      <alignment vertical="center"/>
    </xf>
    <xf numFmtId="41" fontId="0" fillId="9" borderId="21" xfId="0" applyNumberFormat="1" applyFont="1" applyFill="1" applyBorder="1" applyAlignment="1">
      <alignment horizontal="right" vertical="center"/>
    </xf>
    <xf numFmtId="41" fontId="0" fillId="9" borderId="23" xfId="0" applyNumberFormat="1" applyFont="1" applyFill="1" applyBorder="1" applyAlignment="1">
      <alignment horizontal="right" vertical="center"/>
    </xf>
    <xf numFmtId="10" fontId="0" fillId="9" borderId="37" xfId="0" applyNumberFormat="1" applyFont="1" applyFill="1" applyBorder="1" applyAlignment="1">
      <alignment horizontal="left" vertical="center"/>
    </xf>
    <xf numFmtId="41" fontId="40" fillId="3" borderId="21" xfId="0" applyNumberFormat="1" applyFont="1" applyFill="1" applyBorder="1" applyAlignment="1" applyProtection="1">
      <alignment vertical="center"/>
    </xf>
    <xf numFmtId="41" fontId="0" fillId="3" borderId="21" xfId="0" applyNumberFormat="1" applyFont="1" applyFill="1" applyBorder="1" applyAlignment="1">
      <alignment horizontal="right" vertical="center"/>
    </xf>
    <xf numFmtId="38" fontId="35" fillId="0" borderId="2" xfId="0" applyNumberFormat="1" applyFont="1" applyBorder="1" applyAlignment="1">
      <alignment horizontal="center"/>
    </xf>
    <xf numFmtId="38" fontId="35" fillId="0" borderId="2" xfId="0" applyNumberFormat="1" applyFont="1" applyBorder="1" applyAlignment="1">
      <alignment vertical="center"/>
    </xf>
    <xf numFmtId="41" fontId="44" fillId="4" borderId="39" xfId="0" applyNumberFormat="1" applyFont="1" applyFill="1" applyBorder="1" applyAlignment="1" applyProtection="1">
      <alignment vertical="center"/>
    </xf>
    <xf numFmtId="41" fontId="0" fillId="8" borderId="2" xfId="0" applyNumberFormat="1" applyFont="1" applyFill="1" applyBorder="1" applyAlignment="1">
      <alignment horizontal="right" vertical="center"/>
    </xf>
    <xf numFmtId="41" fontId="35" fillId="0" borderId="0" xfId="0" applyNumberFormat="1" applyFont="1" applyAlignment="1">
      <alignment horizontal="center"/>
    </xf>
    <xf numFmtId="41" fontId="35" fillId="0" borderId="0" xfId="0" applyNumberFormat="1" applyFont="1" applyAlignment="1"/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0" fontId="47" fillId="0" borderId="0" xfId="0" applyFont="1" applyAlignment="1" applyProtection="1">
      <alignment horizontal="left" vertical="center"/>
      <protection locked="0"/>
    </xf>
    <xf numFmtId="178" fontId="7" fillId="0" borderId="0" xfId="0" applyNumberFormat="1" applyFont="1" applyAlignment="1" applyProtection="1">
      <alignment vertical="center" shrinkToFit="1"/>
      <protection locked="0"/>
    </xf>
    <xf numFmtId="0" fontId="7" fillId="0" borderId="0" xfId="0" applyFont="1" applyAlignment="1" applyProtection="1">
      <alignment vertical="center"/>
      <protection locked="0"/>
    </xf>
    <xf numFmtId="41" fontId="7" fillId="0" borderId="0" xfId="111" applyFont="1" applyAlignment="1" applyProtection="1">
      <alignment vertical="center" shrinkToFit="1"/>
      <protection locked="0"/>
    </xf>
    <xf numFmtId="41" fontId="7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vertical="center"/>
      <protection locked="0"/>
    </xf>
    <xf numFmtId="41" fontId="7" fillId="0" borderId="0" xfId="111" applyFont="1" applyAlignment="1" applyProtection="1">
      <alignment vertical="center"/>
      <protection locked="0"/>
    </xf>
    <xf numFmtId="178" fontId="7" fillId="0" borderId="0" xfId="0" applyNumberFormat="1" applyFont="1" applyBorder="1" applyAlignment="1" applyProtection="1">
      <alignment vertical="center" shrinkToFit="1"/>
      <protection locked="0"/>
    </xf>
    <xf numFmtId="178" fontId="7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shrinkToFit="1"/>
    </xf>
    <xf numFmtId="0" fontId="7" fillId="0" borderId="0" xfId="0" applyFont="1" applyAlignment="1" applyProtection="1">
      <alignment horizontal="center" vertical="center" shrinkToFit="1"/>
    </xf>
    <xf numFmtId="41" fontId="7" fillId="0" borderId="0" xfId="0" applyNumberFormat="1" applyFont="1" applyAlignment="1" applyProtection="1">
      <alignment horizontal="center" vertical="center"/>
    </xf>
    <xf numFmtId="38" fontId="7" fillId="0" borderId="0" xfId="0" applyNumberFormat="1" applyFont="1" applyAlignment="1" applyProtection="1">
      <alignment horizontal="right" vertical="center" shrinkToFit="1"/>
      <protection locked="0"/>
    </xf>
    <xf numFmtId="180" fontId="7" fillId="0" borderId="0" xfId="0" applyNumberFormat="1" applyFont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 shrinkToFit="1"/>
      <protection locked="0"/>
    </xf>
    <xf numFmtId="38" fontId="7" fillId="0" borderId="0" xfId="0" applyNumberFormat="1" applyFont="1" applyAlignment="1" applyProtection="1">
      <alignment horizontal="right" vertical="center"/>
      <protection locked="0"/>
    </xf>
    <xf numFmtId="38" fontId="7" fillId="0" borderId="0" xfId="0" applyNumberFormat="1" applyFont="1" applyBorder="1" applyAlignment="1" applyProtection="1">
      <alignment horizontal="right" vertical="center"/>
      <protection locked="0"/>
    </xf>
    <xf numFmtId="0" fontId="7" fillId="0" borderId="0" xfId="0" applyNumberFormat="1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0" fontId="46" fillId="0" borderId="0" xfId="0" applyFont="1" applyAlignment="1" applyProtection="1">
      <alignment horizontal="left" vertical="center" shrinkToFit="1"/>
      <protection locked="0"/>
    </xf>
    <xf numFmtId="0" fontId="46" fillId="0" borderId="0" xfId="0" applyFont="1" applyAlignment="1" applyProtection="1">
      <alignment horizontal="center" vertical="center"/>
      <protection locked="0"/>
    </xf>
    <xf numFmtId="41" fontId="46" fillId="0" borderId="0" xfId="0" applyNumberFormat="1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38" fontId="7" fillId="0" borderId="0" xfId="0" applyNumberFormat="1" applyFont="1" applyAlignment="1" applyProtection="1">
      <alignment horizontal="right" vertical="center"/>
    </xf>
    <xf numFmtId="0" fontId="7" fillId="0" borderId="0" xfId="0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horizontal="center" vertical="center" shrinkToFit="1"/>
      <protection locked="0"/>
    </xf>
    <xf numFmtId="0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46" fillId="0" borderId="0" xfId="0" applyFont="1" applyFill="1" applyAlignment="1" applyProtection="1">
      <alignment horizontal="center" vertical="center"/>
      <protection locked="0"/>
    </xf>
    <xf numFmtId="0" fontId="7" fillId="0" borderId="22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 shrinkToFit="1"/>
    </xf>
    <xf numFmtId="0" fontId="7" fillId="0" borderId="0" xfId="0" applyFont="1" applyFill="1" applyAlignment="1" applyProtection="1">
      <alignment vertical="center" shrinkToFit="1"/>
      <protection locked="0"/>
    </xf>
    <xf numFmtId="41" fontId="48" fillId="0" borderId="0" xfId="110" applyNumberFormat="1" applyFont="1" applyFill="1" applyBorder="1" applyAlignment="1" applyProtection="1">
      <alignment vertical="center"/>
      <protection locked="0"/>
    </xf>
    <xf numFmtId="38" fontId="49" fillId="0" borderId="0" xfId="0" applyNumberFormat="1" applyFont="1" applyFill="1" applyBorder="1" applyAlignment="1" applyProtection="1">
      <alignment horizontal="right" vertical="center" shrinkToFit="1"/>
    </xf>
    <xf numFmtId="38" fontId="49" fillId="0" borderId="0" xfId="0" applyNumberFormat="1" applyFont="1" applyFill="1" applyBorder="1" applyAlignment="1" applyProtection="1">
      <alignment horizontal="center" vertical="center" shrinkToFit="1"/>
    </xf>
    <xf numFmtId="0" fontId="7" fillId="0" borderId="0" xfId="114" applyFont="1" applyFill="1" applyBorder="1" applyAlignment="1">
      <alignment horizontal="left" vertical="center" shrinkToFit="1"/>
    </xf>
    <xf numFmtId="0" fontId="7" fillId="0" borderId="0" xfId="114" applyFont="1" applyFill="1" applyBorder="1" applyAlignment="1">
      <alignment horizontal="center" vertical="center" shrinkToFit="1"/>
    </xf>
    <xf numFmtId="0" fontId="7" fillId="0" borderId="0" xfId="110" applyFont="1" applyFill="1" applyBorder="1" applyAlignment="1" applyProtection="1">
      <alignment horizontal="center" vertical="center"/>
    </xf>
    <xf numFmtId="176" fontId="7" fillId="0" borderId="0" xfId="110" applyNumberFormat="1" applyFont="1" applyFill="1" applyBorder="1" applyAlignment="1" applyProtection="1">
      <alignment horizontal="center" vertical="center"/>
    </xf>
    <xf numFmtId="0" fontId="48" fillId="0" borderId="0" xfId="110" applyFont="1" applyFill="1" applyBorder="1" applyAlignment="1" applyProtection="1">
      <alignment horizontal="center" vertical="center"/>
    </xf>
    <xf numFmtId="176" fontId="48" fillId="0" borderId="0" xfId="110" applyNumberFormat="1" applyFont="1" applyFill="1" applyBorder="1" applyAlignment="1" applyProtection="1">
      <alignment horizontal="center" vertical="center"/>
    </xf>
    <xf numFmtId="41" fontId="7" fillId="0" borderId="0" xfId="110" applyNumberFormat="1" applyFont="1" applyFill="1" applyBorder="1" applyAlignment="1" applyProtection="1">
      <alignment vertical="center"/>
      <protection locked="0"/>
    </xf>
    <xf numFmtId="38" fontId="7" fillId="0" borderId="0" xfId="0" applyNumberFormat="1" applyFont="1" applyFill="1" applyBorder="1" applyAlignment="1" applyProtection="1">
      <alignment horizontal="right" vertical="center" shrinkToFit="1"/>
    </xf>
    <xf numFmtId="38" fontId="7" fillId="0" borderId="0" xfId="0" applyNumberFormat="1" applyFont="1" applyFill="1" applyBorder="1" applyAlignment="1" applyProtection="1">
      <alignment horizontal="center" vertical="center" shrinkToFit="1"/>
    </xf>
    <xf numFmtId="0" fontId="46" fillId="0" borderId="0" xfId="0" applyFont="1" applyFill="1" applyAlignment="1" applyProtection="1">
      <alignment vertical="center"/>
      <protection locked="0"/>
    </xf>
    <xf numFmtId="0" fontId="46" fillId="0" borderId="2" xfId="0" applyFont="1" applyBorder="1" applyAlignment="1">
      <alignment horizontal="center" vertical="center" wrapText="1" shrinkToFit="1"/>
    </xf>
    <xf numFmtId="0" fontId="51" fillId="0" borderId="25" xfId="0" applyFont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0" borderId="1" xfId="0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/>
    </xf>
    <xf numFmtId="0" fontId="46" fillId="0" borderId="2" xfId="0" applyFont="1" applyBorder="1" applyAlignment="1">
      <alignment horizontal="center" vertical="center" shrinkToFit="1"/>
    </xf>
    <xf numFmtId="0" fontId="53" fillId="0" borderId="2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 shrinkToFit="1"/>
    </xf>
    <xf numFmtId="0" fontId="53" fillId="0" borderId="2" xfId="0" applyFont="1" applyBorder="1" applyAlignment="1">
      <alignment horizontal="center" vertical="center" wrapText="1" shrinkToFit="1"/>
    </xf>
    <xf numFmtId="0" fontId="53" fillId="0" borderId="2" xfId="0" applyFont="1" applyBorder="1" applyAlignment="1">
      <alignment horizontal="center"/>
    </xf>
    <xf numFmtId="0" fontId="54" fillId="0" borderId="2" xfId="0" applyFont="1" applyBorder="1" applyAlignment="1">
      <alignment horizontal="center" vertical="center" wrapText="1" shrinkToFit="1"/>
    </xf>
    <xf numFmtId="0" fontId="46" fillId="0" borderId="2" xfId="0" applyFont="1" applyBorder="1" applyAlignment="1">
      <alignment horizontal="right" vertical="center"/>
    </xf>
    <xf numFmtId="0" fontId="46" fillId="0" borderId="2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/>
    </xf>
    <xf numFmtId="0" fontId="52" fillId="0" borderId="2" xfId="0" applyFont="1" applyBorder="1" applyAlignment="1">
      <alignment horizontal="center" vertical="center" wrapText="1" shrinkToFit="1"/>
    </xf>
    <xf numFmtId="0" fontId="53" fillId="0" borderId="2" xfId="0" applyFont="1" applyBorder="1" applyAlignment="1">
      <alignment horizontal="right" vertical="center"/>
    </xf>
    <xf numFmtId="0" fontId="53" fillId="0" borderId="2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center" vertical="center" wrapText="1" shrinkToFit="1"/>
    </xf>
    <xf numFmtId="0" fontId="46" fillId="0" borderId="4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 shrinkToFit="1"/>
    </xf>
    <xf numFmtId="0" fontId="54" fillId="0" borderId="2" xfId="0" applyFont="1" applyFill="1" applyBorder="1" applyAlignment="1">
      <alignment horizontal="center" vertical="center" wrapText="1" shrinkToFit="1"/>
    </xf>
    <xf numFmtId="0" fontId="46" fillId="0" borderId="2" xfId="0" applyFont="1" applyFill="1" applyBorder="1" applyAlignment="1">
      <alignment horizontal="right" vertical="center"/>
    </xf>
    <xf numFmtId="0" fontId="46" fillId="0" borderId="2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 wrapText="1" shrinkToFit="1"/>
    </xf>
    <xf numFmtId="0" fontId="46" fillId="0" borderId="2" xfId="0" applyFont="1" applyFill="1" applyBorder="1" applyAlignment="1">
      <alignment horizontal="center" vertical="center" shrinkToFit="1"/>
    </xf>
    <xf numFmtId="0" fontId="54" fillId="0" borderId="5" xfId="0" applyFont="1" applyBorder="1" applyAlignment="1">
      <alignment horizontal="center" vertical="center" shrinkToFit="1"/>
    </xf>
    <xf numFmtId="0" fontId="46" fillId="0" borderId="4" xfId="0" applyFont="1" applyBorder="1" applyAlignment="1">
      <alignment horizontal="right" vertical="center"/>
    </xf>
    <xf numFmtId="0" fontId="46" fillId="0" borderId="6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9" fontId="46" fillId="0" borderId="7" xfId="0" applyNumberFormat="1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6" fillId="3" borderId="8" xfId="0" applyFont="1" applyFill="1" applyBorder="1" applyAlignment="1">
      <alignment horizontal="center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54" fillId="4" borderId="9" xfId="0" applyFont="1" applyFill="1" applyBorder="1" applyAlignment="1">
      <alignment horizontal="center" vertical="center" wrapText="1"/>
    </xf>
    <xf numFmtId="0" fontId="54" fillId="4" borderId="9" xfId="0" applyFont="1" applyFill="1" applyBorder="1" applyAlignment="1">
      <alignment horizontal="center" vertical="center" shrinkToFit="1"/>
    </xf>
    <xf numFmtId="0" fontId="46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shrinkToFit="1"/>
    </xf>
    <xf numFmtId="0" fontId="46" fillId="0" borderId="5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54" fillId="4" borderId="13" xfId="0" applyFont="1" applyFill="1" applyBorder="1" applyAlignment="1">
      <alignment horizontal="right" vertical="center" wrapText="1"/>
    </xf>
    <xf numFmtId="0" fontId="46" fillId="0" borderId="14" xfId="0" applyFont="1" applyBorder="1" applyAlignment="1">
      <alignment horizontal="center" vertical="center" wrapText="1"/>
    </xf>
    <xf numFmtId="0" fontId="54" fillId="4" borderId="14" xfId="0" applyFont="1" applyFill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shrinkToFit="1"/>
    </xf>
    <xf numFmtId="0" fontId="46" fillId="0" borderId="7" xfId="0" applyFont="1" applyBorder="1" applyAlignment="1">
      <alignment horizontal="center" vertical="center" shrinkToFit="1"/>
    </xf>
    <xf numFmtId="0" fontId="54" fillId="0" borderId="12" xfId="0" applyFont="1" applyBorder="1" applyAlignment="1">
      <alignment horizontal="center" vertical="center" wrapText="1" shrinkToFit="1"/>
    </xf>
    <xf numFmtId="0" fontId="46" fillId="0" borderId="14" xfId="0" applyFont="1" applyBorder="1" applyAlignment="1">
      <alignment horizontal="right" vertical="center"/>
    </xf>
    <xf numFmtId="0" fontId="46" fillId="0" borderId="14" xfId="0" applyFont="1" applyBorder="1" applyAlignment="1">
      <alignment horizontal="center" vertical="center"/>
    </xf>
    <xf numFmtId="0" fontId="46" fillId="0" borderId="14" xfId="0" applyFont="1" applyBorder="1" applyAlignment="1">
      <alignment horizontal="center" vertical="center" wrapText="1" shrinkToFit="1"/>
    </xf>
    <xf numFmtId="0" fontId="46" fillId="0" borderId="0" xfId="0" applyFont="1" applyAlignment="1">
      <alignment horizontal="right"/>
    </xf>
    <xf numFmtId="0" fontId="46" fillId="0" borderId="0" xfId="0" applyFont="1" applyBorder="1" applyAlignment="1">
      <alignment horizontal="center" vertical="center" shrinkToFit="1"/>
    </xf>
    <xf numFmtId="0" fontId="54" fillId="0" borderId="2" xfId="0" applyFont="1" applyBorder="1" applyAlignment="1">
      <alignment horizontal="center" vertical="center" shrinkToFit="1"/>
    </xf>
    <xf numFmtId="0" fontId="46" fillId="0" borderId="2" xfId="0" applyFont="1" applyBorder="1" applyAlignment="1">
      <alignment horizontal="right" vertical="center" shrinkToFit="1"/>
    </xf>
    <xf numFmtId="0" fontId="46" fillId="0" borderId="4" xfId="0" applyFont="1" applyBorder="1" applyAlignment="1">
      <alignment horizontal="center" vertical="center" wrapText="1" shrinkToFit="1"/>
    </xf>
    <xf numFmtId="0" fontId="46" fillId="0" borderId="18" xfId="0" applyFont="1" applyBorder="1" applyAlignment="1">
      <alignment horizontal="center" vertical="center" wrapText="1"/>
    </xf>
    <xf numFmtId="0" fontId="54" fillId="4" borderId="19" xfId="0" applyFont="1" applyFill="1" applyBorder="1" applyAlignment="1">
      <alignment horizontal="right" vertical="center" wrapText="1"/>
    </xf>
    <xf numFmtId="0" fontId="46" fillId="0" borderId="19" xfId="0" applyFont="1" applyBorder="1" applyAlignment="1">
      <alignment horizontal="center" vertical="center" wrapText="1"/>
    </xf>
    <xf numFmtId="0" fontId="54" fillId="4" borderId="19" xfId="0" applyFont="1" applyFill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shrinkToFit="1"/>
    </xf>
    <xf numFmtId="0" fontId="53" fillId="0" borderId="10" xfId="0" applyFont="1" applyBorder="1" applyAlignment="1">
      <alignment horizontal="center" vertical="center" shrinkToFit="1"/>
    </xf>
    <xf numFmtId="0" fontId="46" fillId="0" borderId="13" xfId="0" applyFont="1" applyBorder="1" applyAlignment="1">
      <alignment horizontal="center" vertical="center" wrapText="1"/>
    </xf>
    <xf numFmtId="0" fontId="54" fillId="4" borderId="13" xfId="0" applyFont="1" applyFill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9" fontId="46" fillId="0" borderId="0" xfId="0" applyNumberFormat="1" applyFont="1" applyBorder="1" applyAlignment="1">
      <alignment horizontal="center"/>
    </xf>
    <xf numFmtId="0" fontId="46" fillId="0" borderId="2" xfId="0" applyNumberFormat="1" applyFont="1" applyBorder="1" applyAlignment="1">
      <alignment horizontal="center" vertical="center" wrapText="1" shrinkToFit="1"/>
    </xf>
    <xf numFmtId="0" fontId="46" fillId="0" borderId="2" xfId="0" applyNumberFormat="1" applyFont="1" applyFill="1" applyBorder="1" applyAlignment="1">
      <alignment horizontal="center" vertical="center" wrapText="1"/>
    </xf>
    <xf numFmtId="9" fontId="53" fillId="0" borderId="7" xfId="0" applyNumberFormat="1" applyFont="1" applyBorder="1" applyAlignment="1">
      <alignment horizontal="center" vertical="center" shrinkToFit="1"/>
    </xf>
    <xf numFmtId="0" fontId="46" fillId="0" borderId="13" xfId="0" applyFont="1" applyBorder="1" applyAlignment="1">
      <alignment horizontal="center" vertical="center" shrinkToFit="1"/>
    </xf>
    <xf numFmtId="0" fontId="46" fillId="0" borderId="1" xfId="0" applyFont="1" applyBorder="1" applyAlignment="1">
      <alignment horizontal="center" vertical="center" wrapText="1" shrinkToFit="1"/>
    </xf>
    <xf numFmtId="0" fontId="46" fillId="3" borderId="2" xfId="0" applyFont="1" applyFill="1" applyBorder="1" applyAlignment="1">
      <alignment horizontal="center" vertical="center" wrapText="1"/>
    </xf>
    <xf numFmtId="177" fontId="46" fillId="0" borderId="10" xfId="0" applyNumberFormat="1" applyFont="1" applyBorder="1" applyAlignment="1">
      <alignment horizontal="center" vertical="center" shrinkToFit="1"/>
    </xf>
    <xf numFmtId="0" fontId="46" fillId="0" borderId="2" xfId="0" applyFont="1" applyBorder="1" applyAlignment="1">
      <alignment horizontal="center" wrapText="1"/>
    </xf>
    <xf numFmtId="0" fontId="54" fillId="4" borderId="10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center" wrapText="1"/>
    </xf>
    <xf numFmtId="0" fontId="46" fillId="0" borderId="0" xfId="0" applyFont="1" applyAlignment="1">
      <alignment horizontal="center" wrapText="1"/>
    </xf>
    <xf numFmtId="0" fontId="46" fillId="0" borderId="25" xfId="0" applyFont="1" applyBorder="1" applyAlignment="1">
      <alignment horizontal="center" vertical="center" wrapText="1"/>
    </xf>
    <xf numFmtId="0" fontId="54" fillId="4" borderId="2" xfId="0" applyFont="1" applyFill="1" applyBorder="1" applyAlignment="1">
      <alignment horizontal="right" vertical="center" wrapText="1"/>
    </xf>
    <xf numFmtId="9" fontId="46" fillId="0" borderId="13" xfId="0" applyNumberFormat="1" applyFont="1" applyBorder="1" applyAlignment="1">
      <alignment horizontal="center" vertical="center" wrapText="1"/>
    </xf>
    <xf numFmtId="0" fontId="54" fillId="4" borderId="7" xfId="0" applyFont="1" applyFill="1" applyBorder="1" applyAlignment="1">
      <alignment horizontal="right" vertical="center" wrapText="1"/>
    </xf>
    <xf numFmtId="9" fontId="46" fillId="0" borderId="5" xfId="0" applyNumberFormat="1" applyFont="1" applyBorder="1" applyAlignment="1">
      <alignment horizontal="center" vertical="center" wrapText="1"/>
    </xf>
    <xf numFmtId="0" fontId="46" fillId="0" borderId="42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54" fillId="4" borderId="42" xfId="0" applyFont="1" applyFill="1" applyBorder="1" applyAlignment="1">
      <alignment horizontal="right" vertical="center" wrapText="1"/>
    </xf>
    <xf numFmtId="0" fontId="54" fillId="4" borderId="4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Alignment="1">
      <alignment horizontal="right" vertical="center"/>
    </xf>
    <xf numFmtId="0" fontId="48" fillId="0" borderId="0" xfId="117" applyFont="1" applyFill="1" applyAlignment="1">
      <alignment horizontal="center" vertical="center"/>
    </xf>
    <xf numFmtId="176" fontId="49" fillId="0" borderId="0" xfId="0" applyNumberFormat="1" applyFont="1" applyFill="1" applyBorder="1" applyAlignment="1" applyProtection="1">
      <alignment horizontal="center" vertical="center"/>
    </xf>
    <xf numFmtId="0" fontId="49" fillId="0" borderId="0" xfId="0" applyFont="1" applyFill="1" applyBorder="1" applyAlignment="1" applyProtection="1">
      <alignment horizontal="center" vertical="center"/>
    </xf>
    <xf numFmtId="0" fontId="40" fillId="0" borderId="0" xfId="0" applyFont="1" applyBorder="1" applyAlignment="1">
      <alignment horizontal="left" vertical="center"/>
    </xf>
    <xf numFmtId="41" fontId="47" fillId="0" borderId="0" xfId="0" applyNumberFormat="1" applyFont="1" applyAlignment="1" applyProtection="1">
      <alignment horizontal="left" vertical="center"/>
      <protection locked="0"/>
    </xf>
    <xf numFmtId="0" fontId="47" fillId="0" borderId="0" xfId="0" applyFont="1" applyFill="1" applyAlignment="1" applyProtection="1">
      <alignment horizontal="left" vertical="center"/>
    </xf>
    <xf numFmtId="0" fontId="47" fillId="0" borderId="0" xfId="0" applyFont="1" applyFill="1" applyAlignment="1" applyProtection="1">
      <alignment horizontal="left" vertical="center" shrinkToFit="1"/>
    </xf>
    <xf numFmtId="38" fontId="49" fillId="0" borderId="0" xfId="0" applyNumberFormat="1" applyFont="1" applyFill="1" applyAlignment="1" applyProtection="1">
      <alignment horizontal="center" vertical="center"/>
    </xf>
    <xf numFmtId="38" fontId="49" fillId="0" borderId="0" xfId="0" applyNumberFormat="1" applyFont="1" applyFill="1" applyAlignment="1" applyProtection="1">
      <alignment horizontal="right" vertical="center"/>
    </xf>
    <xf numFmtId="0" fontId="49" fillId="0" borderId="0" xfId="0" applyFont="1" applyFill="1" applyAlignment="1" applyProtection="1">
      <alignment horizontal="center" vertical="center"/>
      <protection locked="0"/>
    </xf>
    <xf numFmtId="38" fontId="7" fillId="0" borderId="0" xfId="0" applyNumberFormat="1" applyFont="1" applyFill="1" applyAlignment="1" applyProtection="1">
      <alignment horizontal="center" vertical="center"/>
    </xf>
    <xf numFmtId="38" fontId="7" fillId="0" borderId="0" xfId="0" applyNumberFormat="1" applyFont="1" applyFill="1" applyAlignment="1" applyProtection="1">
      <alignment horizontal="right" vertical="center"/>
    </xf>
    <xf numFmtId="0" fontId="50" fillId="0" borderId="0" xfId="0" applyFont="1" applyFill="1" applyAlignment="1" applyProtection="1">
      <alignment vertical="center"/>
      <protection locked="0"/>
    </xf>
    <xf numFmtId="0" fontId="47" fillId="0" borderId="0" xfId="0" applyFont="1" applyFill="1" applyBorder="1" applyAlignment="1" applyProtection="1">
      <alignment vertical="center"/>
      <protection locked="0"/>
    </xf>
    <xf numFmtId="0" fontId="46" fillId="0" borderId="0" xfId="0" applyFont="1" applyFill="1" applyAlignment="1" applyProtection="1">
      <alignment vertical="center" shrinkToFit="1"/>
      <protection locked="0"/>
    </xf>
    <xf numFmtId="9" fontId="46" fillId="0" borderId="19" xfId="0" applyNumberFormat="1" applyFont="1" applyBorder="1" applyAlignment="1">
      <alignment horizontal="center" vertical="center" wrapText="1"/>
    </xf>
    <xf numFmtId="9" fontId="46" fillId="0" borderId="43" xfId="0" applyNumberFormat="1" applyFont="1" applyBorder="1" applyAlignment="1">
      <alignment horizontal="center" vertical="center" shrinkToFit="1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184" fontId="47" fillId="0" borderId="0" xfId="121" applyNumberFormat="1" applyFont="1" applyFill="1" applyBorder="1" applyAlignment="1" applyProtection="1">
      <alignment horizontal="center" vertical="center"/>
      <protection locked="0"/>
    </xf>
    <xf numFmtId="176" fontId="7" fillId="0" borderId="0" xfId="0" applyNumberFormat="1" applyFont="1" applyAlignment="1" applyProtection="1">
      <alignment horizontal="center" vertical="center"/>
    </xf>
    <xf numFmtId="0" fontId="47" fillId="5" borderId="15" xfId="0" applyFont="1" applyFill="1" applyBorder="1" applyAlignment="1">
      <alignment horizontal="center" vertical="center"/>
    </xf>
    <xf numFmtId="41" fontId="47" fillId="5" borderId="15" xfId="118" applyFont="1" applyFill="1" applyBorder="1" applyAlignment="1">
      <alignment horizontal="center" vertical="center"/>
    </xf>
    <xf numFmtId="0" fontId="47" fillId="0" borderId="0" xfId="0" applyFont="1" applyAlignment="1" applyProtection="1">
      <alignment horizontal="center" vertical="center"/>
      <protection locked="0"/>
    </xf>
    <xf numFmtId="176" fontId="7" fillId="0" borderId="0" xfId="0" applyNumberFormat="1" applyFont="1" applyAlignment="1" applyProtection="1">
      <alignment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vertical="center"/>
      <protection locked="0"/>
    </xf>
    <xf numFmtId="41" fontId="47" fillId="6" borderId="16" xfId="118" applyFont="1" applyFill="1" applyBorder="1" applyAlignment="1">
      <alignment horizontal="center" vertical="center"/>
    </xf>
    <xf numFmtId="41" fontId="47" fillId="6" borderId="17" xfId="118" applyFont="1" applyFill="1" applyBorder="1" applyAlignment="1">
      <alignment horizontal="center" vertical="center"/>
    </xf>
    <xf numFmtId="0" fontId="7" fillId="0" borderId="0" xfId="0" applyFont="1" applyAlignment="1"/>
    <xf numFmtId="41" fontId="7" fillId="0" borderId="15" xfId="118" applyFont="1" applyBorder="1" applyAlignment="1" applyProtection="1">
      <alignment vertical="center"/>
      <protection locked="0"/>
    </xf>
    <xf numFmtId="184" fontId="7" fillId="0" borderId="0" xfId="0" applyNumberFormat="1" applyFont="1" applyAlignment="1" applyProtection="1">
      <alignment horizontal="center" vertical="center"/>
      <protection locked="0"/>
    </xf>
    <xf numFmtId="0" fontId="7" fillId="0" borderId="16" xfId="0" applyFont="1" applyFill="1" applyBorder="1" applyAlignment="1">
      <alignment horizontal="center" vertical="center"/>
    </xf>
    <xf numFmtId="0" fontId="7" fillId="0" borderId="15" xfId="0" applyNumberFormat="1" applyFont="1" applyBorder="1" applyAlignment="1" applyProtection="1">
      <alignment horizontal="center" vertical="center"/>
      <protection locked="0"/>
    </xf>
    <xf numFmtId="0" fontId="7" fillId="0" borderId="16" xfId="118" applyNumberFormat="1" applyFont="1" applyFill="1" applyBorder="1" applyAlignment="1">
      <alignment horizontal="center" vertical="center"/>
    </xf>
    <xf numFmtId="176" fontId="7" fillId="0" borderId="0" xfId="0" applyNumberFormat="1" applyFont="1" applyAlignment="1" applyProtection="1">
      <alignment vertical="center" shrinkToFit="1"/>
      <protection locked="0"/>
    </xf>
    <xf numFmtId="0" fontId="7" fillId="0" borderId="0" xfId="0" applyNumberFormat="1" applyFont="1" applyBorder="1" applyAlignment="1" applyProtection="1">
      <alignment vertical="center"/>
      <protection locked="0"/>
    </xf>
    <xf numFmtId="184" fontId="7" fillId="0" borderId="0" xfId="0" applyNumberFormat="1" applyFont="1" applyAlignment="1" applyProtection="1">
      <alignment horizontal="center" vertical="center"/>
    </xf>
    <xf numFmtId="0" fontId="46" fillId="0" borderId="2" xfId="0" applyFont="1" applyBorder="1" applyAlignment="1">
      <alignment horizontal="center" vertical="center" shrinkToFit="1"/>
    </xf>
    <xf numFmtId="0" fontId="46" fillId="0" borderId="1" xfId="0" applyFont="1" applyBorder="1" applyAlignment="1">
      <alignment horizontal="center" vertical="center" shrinkToFit="1"/>
    </xf>
    <xf numFmtId="0" fontId="46" fillId="0" borderId="10" xfId="0" applyFont="1" applyBorder="1" applyAlignment="1">
      <alignment horizontal="center" vertical="center" shrinkToFit="1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41" fontId="7" fillId="0" borderId="22" xfId="113" applyFont="1" applyFill="1" applyBorder="1" applyAlignment="1" applyProtection="1">
      <alignment horizontal="center" vertical="center"/>
    </xf>
    <xf numFmtId="0" fontId="7" fillId="0" borderId="22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46" fillId="0" borderId="2" xfId="0" applyFont="1" applyBorder="1" applyAlignment="1">
      <alignment horizontal="center" vertical="center" shrinkToFit="1"/>
    </xf>
    <xf numFmtId="0" fontId="46" fillId="0" borderId="4" xfId="0" applyFont="1" applyBorder="1" applyAlignment="1">
      <alignment horizontal="right" vertical="center" shrinkToFit="1"/>
    </xf>
    <xf numFmtId="0" fontId="46" fillId="0" borderId="4" xfId="0" applyFont="1" applyBorder="1" applyAlignment="1">
      <alignment horizontal="center"/>
    </xf>
    <xf numFmtId="41" fontId="7" fillId="0" borderId="22" xfId="113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Alignment="1" applyProtection="1">
      <alignment horizontal="center" vertical="center" shrinkToFit="1"/>
    </xf>
    <xf numFmtId="41" fontId="7" fillId="0" borderId="0" xfId="0" applyNumberFormat="1" applyFont="1" applyFill="1" applyAlignment="1" applyProtection="1">
      <alignment horizontal="right" vertical="center" shrinkToFit="1"/>
    </xf>
    <xf numFmtId="41" fontId="49" fillId="0" borderId="0" xfId="0" applyNumberFormat="1" applyFont="1" applyFill="1" applyBorder="1" applyAlignment="1" applyProtection="1">
      <alignment horizontal="right" vertical="center" shrinkToFit="1"/>
    </xf>
    <xf numFmtId="41" fontId="7" fillId="0" borderId="0" xfId="0" applyNumberFormat="1" applyFont="1" applyFill="1" applyBorder="1" applyAlignment="1" applyProtection="1">
      <alignment horizontal="right" vertical="center" shrinkToFit="1"/>
    </xf>
    <xf numFmtId="41" fontId="7" fillId="0" borderId="0" xfId="0" applyNumberFormat="1" applyFont="1" applyFill="1" applyAlignment="1" applyProtection="1">
      <alignment horizontal="right" vertical="center" shrinkToFit="1"/>
      <protection locked="0"/>
    </xf>
    <xf numFmtId="41" fontId="46" fillId="0" borderId="0" xfId="0" applyNumberFormat="1" applyFont="1" applyFill="1" applyAlignment="1" applyProtection="1">
      <alignment vertical="center"/>
      <protection locked="0"/>
    </xf>
    <xf numFmtId="41" fontId="7" fillId="0" borderId="0" xfId="111" applyNumberFormat="1" applyFont="1" applyFill="1" applyAlignment="1" applyProtection="1">
      <alignment vertical="center" shrinkToFit="1"/>
      <protection locked="0"/>
    </xf>
    <xf numFmtId="41" fontId="7" fillId="0" borderId="0" xfId="0" applyNumberFormat="1" applyFont="1" applyFill="1" applyAlignment="1" applyProtection="1">
      <alignment vertical="center" shrinkToFit="1"/>
      <protection locked="0"/>
    </xf>
    <xf numFmtId="41" fontId="7" fillId="0" borderId="0" xfId="111" applyNumberFormat="1" applyFont="1" applyFill="1" applyAlignment="1" applyProtection="1">
      <alignment horizontal="right" vertical="center"/>
      <protection locked="0"/>
    </xf>
    <xf numFmtId="41" fontId="7" fillId="0" borderId="0" xfId="0" applyNumberFormat="1" applyFont="1" applyFill="1" applyAlignment="1" applyProtection="1">
      <alignment horizontal="right" vertical="center"/>
      <protection locked="0"/>
    </xf>
    <xf numFmtId="41" fontId="7" fillId="0" borderId="0" xfId="111" applyNumberFormat="1" applyFont="1" applyFill="1" applyBorder="1" applyAlignment="1" applyProtection="1">
      <alignment vertical="center"/>
      <protection locked="0"/>
    </xf>
    <xf numFmtId="41" fontId="7" fillId="0" borderId="0" xfId="111" applyNumberFormat="1" applyFont="1" applyFill="1" applyBorder="1" applyAlignment="1" applyProtection="1">
      <alignment horizontal="right" vertical="center" shrinkToFit="1"/>
      <protection locked="0"/>
    </xf>
    <xf numFmtId="41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41" fontId="46" fillId="0" borderId="0" xfId="111" applyNumberFormat="1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 vertical="center" shrinkToFit="1"/>
      <protection locked="0"/>
    </xf>
    <xf numFmtId="0" fontId="47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left" vertical="center" shrinkToFit="1"/>
      <protection locked="0"/>
    </xf>
    <xf numFmtId="0" fontId="46" fillId="0" borderId="0" xfId="0" applyFont="1" applyFill="1" applyAlignment="1" applyProtection="1">
      <alignment horizontal="left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76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38" fontId="7" fillId="0" borderId="0" xfId="0" applyNumberFormat="1" applyFont="1" applyAlignment="1" applyProtection="1">
      <alignment horizontal="right" vertical="center"/>
      <protection locked="0"/>
    </xf>
    <xf numFmtId="38" fontId="7" fillId="0" borderId="0" xfId="0" applyNumberFormat="1" applyFont="1" applyAlignment="1" applyProtection="1">
      <alignment horizontal="right" vertical="center"/>
    </xf>
    <xf numFmtId="0" fontId="7" fillId="0" borderId="0" xfId="0" applyFont="1" applyFill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46" fillId="0" borderId="2" xfId="0" applyFont="1" applyBorder="1" applyAlignment="1">
      <alignment horizontal="center" vertical="center" wrapText="1" shrinkToFit="1"/>
    </xf>
    <xf numFmtId="0" fontId="46" fillId="0" borderId="2" xfId="0" applyFont="1" applyBorder="1" applyAlignment="1">
      <alignment horizontal="center" vertical="center" shrinkToFit="1"/>
    </xf>
    <xf numFmtId="0" fontId="46" fillId="0" borderId="10" xfId="0" applyFont="1" applyBorder="1" applyAlignment="1">
      <alignment horizontal="center" vertical="center" wrapText="1" shrinkToFit="1"/>
    </xf>
    <xf numFmtId="0" fontId="53" fillId="0" borderId="2" xfId="0" applyFont="1" applyBorder="1" applyAlignment="1">
      <alignment horizontal="center" vertical="center" shrinkToFit="1"/>
    </xf>
    <xf numFmtId="0" fontId="46" fillId="0" borderId="2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shrinkToFit="1"/>
    </xf>
    <xf numFmtId="0" fontId="46" fillId="0" borderId="10" xfId="0" applyFont="1" applyBorder="1" applyAlignment="1">
      <alignment horizontal="center" vertical="center" shrinkToFit="1"/>
    </xf>
    <xf numFmtId="0" fontId="54" fillId="0" borderId="2" xfId="0" applyFont="1" applyBorder="1" applyAlignment="1">
      <alignment horizontal="center" vertical="center" shrinkToFit="1"/>
    </xf>
    <xf numFmtId="0" fontId="46" fillId="0" borderId="2" xfId="0" applyFont="1" applyBorder="1" applyAlignment="1">
      <alignment horizontal="center" vertical="center" wrapText="1"/>
    </xf>
    <xf numFmtId="41" fontId="55" fillId="0" borderId="0" xfId="0" applyNumberFormat="1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53" fillId="0" borderId="2" xfId="0" applyFont="1" applyBorder="1" applyAlignment="1">
      <alignment horizontal="center" vertical="center" shrinkToFit="1"/>
    </xf>
    <xf numFmtId="0" fontId="46" fillId="0" borderId="10" xfId="0" applyFont="1" applyBorder="1" applyAlignment="1">
      <alignment horizontal="center" vertical="center" shrinkToFit="1"/>
    </xf>
    <xf numFmtId="0" fontId="46" fillId="0" borderId="2" xfId="0" applyFont="1" applyBorder="1" applyAlignment="1">
      <alignment horizontal="center" vertical="center" wrapText="1" shrinkToFit="1"/>
    </xf>
    <xf numFmtId="0" fontId="46" fillId="0" borderId="2" xfId="0" applyFont="1" applyBorder="1" applyAlignment="1">
      <alignment horizontal="center" vertical="center" wrapText="1"/>
    </xf>
    <xf numFmtId="38" fontId="7" fillId="0" borderId="0" xfId="0" applyNumberFormat="1" applyFont="1" applyAlignment="1" applyProtection="1">
      <alignment horizontal="right" vertical="center"/>
      <protection locked="0"/>
    </xf>
    <xf numFmtId="0" fontId="7" fillId="0" borderId="0" xfId="0" applyFont="1" applyFill="1" applyAlignment="1" applyProtection="1">
      <alignment horizontal="center" vertical="center"/>
    </xf>
    <xf numFmtId="0" fontId="57" fillId="0" borderId="0" xfId="0" applyFont="1" applyAlignment="1" applyProtection="1">
      <alignment vertical="center" shrinkToFit="1"/>
      <protection locked="0"/>
    </xf>
    <xf numFmtId="0" fontId="7" fillId="0" borderId="0" xfId="0" applyFont="1" applyAlignment="1" applyProtection="1">
      <alignment vertical="center" shrinkToFit="1"/>
      <protection locked="0"/>
    </xf>
    <xf numFmtId="0" fontId="58" fillId="0" borderId="0" xfId="0" applyFont="1" applyBorder="1" applyAlignment="1" applyProtection="1">
      <alignment horizontal="center" vertical="center"/>
    </xf>
    <xf numFmtId="0" fontId="49" fillId="0" borderId="0" xfId="0" applyFont="1" applyBorder="1" applyAlignment="1" applyProtection="1">
      <alignment horizontal="center" vertical="center"/>
    </xf>
    <xf numFmtId="176" fontId="7" fillId="0" borderId="0" xfId="0" applyNumberFormat="1" applyFont="1" applyBorder="1" applyAlignment="1" applyProtection="1">
      <alignment vertical="center" shrinkToFit="1"/>
    </xf>
    <xf numFmtId="0" fontId="7" fillId="0" borderId="0" xfId="0" applyNumberFormat="1" applyFont="1" applyFill="1" applyAlignment="1" applyProtection="1">
      <alignment horizontal="center" vertical="center" shrinkToFit="1"/>
    </xf>
    <xf numFmtId="0" fontId="48" fillId="0" borderId="0" xfId="110" applyNumberFormat="1" applyFont="1" applyFill="1" applyBorder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49" fillId="0" borderId="0" xfId="0" applyNumberFormat="1" applyFont="1" applyFill="1" applyBorder="1" applyAlignment="1" applyProtection="1">
      <alignment horizontal="center" vertical="center" shrinkToFit="1"/>
    </xf>
    <xf numFmtId="0" fontId="7" fillId="0" borderId="0" xfId="0" applyNumberFormat="1" applyFont="1" applyFill="1" applyBorder="1" applyAlignment="1" applyProtection="1">
      <alignment horizontal="center" vertical="center" shrinkToFit="1"/>
    </xf>
    <xf numFmtId="0" fontId="46" fillId="0" borderId="0" xfId="0" applyNumberFormat="1" applyFont="1" applyFill="1" applyAlignment="1" applyProtection="1">
      <alignment horizontal="center" vertical="center"/>
      <protection locked="0"/>
    </xf>
    <xf numFmtId="0" fontId="7" fillId="0" borderId="22" xfId="111" applyNumberFormat="1" applyFont="1" applyFill="1" applyBorder="1" applyAlignment="1" applyProtection="1">
      <alignment horizontal="center" vertical="center"/>
    </xf>
    <xf numFmtId="0" fontId="7" fillId="0" borderId="0" xfId="111" applyNumberFormat="1" applyFont="1" applyFill="1" applyAlignment="1" applyProtection="1">
      <alignment horizontal="center" vertical="center" shrinkToFit="1"/>
    </xf>
    <xf numFmtId="0" fontId="7" fillId="0" borderId="0" xfId="111" applyNumberFormat="1" applyFont="1" applyFill="1" applyAlignment="1" applyProtection="1">
      <alignment horizontal="center" vertical="center" shrinkToFit="1"/>
      <protection locked="0"/>
    </xf>
    <xf numFmtId="0" fontId="7" fillId="0" borderId="0" xfId="111" applyNumberFormat="1" applyFont="1" applyFill="1" applyBorder="1" applyAlignment="1" applyProtection="1">
      <alignment horizontal="center" vertical="center"/>
    </xf>
    <xf numFmtId="0" fontId="48" fillId="0" borderId="0" xfId="111" applyNumberFormat="1" applyFont="1" applyFill="1" applyBorder="1" applyAlignment="1" applyProtection="1">
      <alignment horizontal="center" vertical="center"/>
      <protection locked="0"/>
    </xf>
    <xf numFmtId="0" fontId="7" fillId="0" borderId="0" xfId="111" applyNumberFormat="1" applyFont="1" applyFill="1" applyAlignment="1">
      <alignment horizontal="center" vertical="center"/>
    </xf>
    <xf numFmtId="0" fontId="46" fillId="0" borderId="0" xfId="111" applyNumberFormat="1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38" fontId="7" fillId="0" borderId="0" xfId="0" applyNumberFormat="1" applyFont="1" applyAlignment="1" applyProtection="1">
      <alignment horizontal="right" vertical="center"/>
      <protection locked="0"/>
    </xf>
    <xf numFmtId="38" fontId="7" fillId="0" borderId="0" xfId="0" applyNumberFormat="1" applyFont="1" applyAlignment="1" applyProtection="1">
      <alignment horizontal="right" vertical="center"/>
    </xf>
    <xf numFmtId="0" fontId="7" fillId="0" borderId="0" xfId="0" applyFont="1" applyFill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46" fillId="0" borderId="2" xfId="0" applyFont="1" applyBorder="1" applyAlignment="1">
      <alignment horizontal="center" vertical="center" shrinkToFit="1"/>
    </xf>
    <xf numFmtId="0" fontId="46" fillId="0" borderId="2" xfId="0" applyFont="1" applyBorder="1" applyAlignment="1">
      <alignment horizontal="center" vertical="center" wrapText="1" shrinkToFit="1"/>
    </xf>
    <xf numFmtId="0" fontId="46" fillId="0" borderId="10" xfId="0" applyFont="1" applyBorder="1" applyAlignment="1">
      <alignment horizontal="center" vertical="center" wrapText="1" shrinkToFit="1"/>
    </xf>
    <xf numFmtId="0" fontId="53" fillId="0" borderId="2" xfId="0" applyFont="1" applyBorder="1" applyAlignment="1">
      <alignment horizontal="center" vertical="center" shrinkToFit="1"/>
    </xf>
    <xf numFmtId="0" fontId="46" fillId="0" borderId="1" xfId="0" applyFont="1" applyBorder="1" applyAlignment="1">
      <alignment horizontal="center" vertical="center" shrinkToFit="1"/>
    </xf>
    <xf numFmtId="0" fontId="46" fillId="0" borderId="10" xfId="0" applyFont="1" applyBorder="1" applyAlignment="1">
      <alignment horizontal="center" vertical="center" shrinkToFit="1"/>
    </xf>
    <xf numFmtId="0" fontId="46" fillId="0" borderId="2" xfId="0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horizontal="right" vertical="center"/>
      <protection locked="0"/>
    </xf>
    <xf numFmtId="38" fontId="7" fillId="0" borderId="0" xfId="0" applyNumberFormat="1" applyFont="1" applyAlignment="1" applyProtection="1">
      <alignment horizontal="right" vertical="center"/>
      <protection locked="0"/>
    </xf>
    <xf numFmtId="0" fontId="7" fillId="0" borderId="0" xfId="0" applyFont="1" applyFill="1" applyAlignment="1" applyProtection="1">
      <alignment horizontal="center" vertical="center"/>
    </xf>
    <xf numFmtId="0" fontId="46" fillId="0" borderId="1" xfId="0" applyFont="1" applyBorder="1" applyAlignment="1">
      <alignment horizontal="center" vertical="center" wrapText="1" shrinkToFit="1"/>
    </xf>
    <xf numFmtId="0" fontId="46" fillId="0" borderId="2" xfId="0" applyFont="1" applyBorder="1" applyAlignment="1">
      <alignment horizontal="center" vertical="center" shrinkToFit="1"/>
    </xf>
    <xf numFmtId="0" fontId="46" fillId="0" borderId="2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 wrapText="1" shrinkToFit="1"/>
    </xf>
    <xf numFmtId="0" fontId="46" fillId="0" borderId="2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 shrinkToFit="1"/>
    </xf>
    <xf numFmtId="0" fontId="54" fillId="0" borderId="2" xfId="0" applyFont="1" applyBorder="1" applyAlignment="1">
      <alignment horizontal="center" vertical="center" shrinkToFit="1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 shrinkToFit="1"/>
    </xf>
    <xf numFmtId="38" fontId="7" fillId="0" borderId="0" xfId="0" applyNumberFormat="1" applyFont="1" applyAlignment="1" applyProtection="1">
      <alignment horizontal="right" vertical="center"/>
      <protection locked="0"/>
    </xf>
    <xf numFmtId="176" fontId="7" fillId="0" borderId="0" xfId="0" applyNumberFormat="1" applyFont="1" applyAlignment="1" applyProtection="1">
      <alignment vertical="center"/>
      <protection locked="0"/>
    </xf>
    <xf numFmtId="0" fontId="46" fillId="0" borderId="2" xfId="0" applyFont="1" applyBorder="1" applyAlignment="1">
      <alignment vertical="center" wrapText="1" shrinkToFit="1"/>
    </xf>
    <xf numFmtId="0" fontId="46" fillId="0" borderId="2" xfId="0" applyFont="1" applyBorder="1" applyAlignment="1">
      <alignment vertical="center" wrapText="1"/>
    </xf>
    <xf numFmtId="185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 shrinkToFit="1"/>
      <protection locked="0"/>
    </xf>
    <xf numFmtId="38" fontId="7" fillId="0" borderId="0" xfId="0" applyNumberFormat="1" applyFont="1" applyAlignment="1" applyProtection="1">
      <alignment horizontal="right" vertical="center"/>
      <protection locked="0"/>
    </xf>
    <xf numFmtId="38" fontId="7" fillId="0" borderId="0" xfId="0" applyNumberFormat="1" applyFont="1" applyAlignment="1" applyProtection="1">
      <alignment horizontal="right" vertical="center"/>
    </xf>
    <xf numFmtId="0" fontId="7" fillId="0" borderId="0" xfId="0" applyFont="1" applyFill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46" fillId="0" borderId="1" xfId="0" applyFont="1" applyBorder="1" applyAlignment="1">
      <alignment horizontal="center" vertical="center" wrapText="1" shrinkToFit="1"/>
    </xf>
    <xf numFmtId="0" fontId="46" fillId="0" borderId="10" xfId="0" applyFont="1" applyBorder="1" applyAlignment="1">
      <alignment horizontal="center" vertical="center" wrapText="1" shrinkToFit="1"/>
    </xf>
    <xf numFmtId="0" fontId="46" fillId="0" borderId="2" xfId="0" applyFont="1" applyBorder="1" applyAlignment="1">
      <alignment horizontal="center" vertical="center" shrinkToFit="1"/>
    </xf>
    <xf numFmtId="0" fontId="46" fillId="0" borderId="2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 wrapText="1" shrinkToFit="1"/>
    </xf>
    <xf numFmtId="0" fontId="46" fillId="0" borderId="10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shrinkToFit="1"/>
    </xf>
    <xf numFmtId="0" fontId="46" fillId="0" borderId="2" xfId="0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/>
      <protection locked="0"/>
    </xf>
    <xf numFmtId="0" fontId="53" fillId="0" borderId="4" xfId="0" applyFont="1" applyBorder="1" applyAlignment="1">
      <alignment horizontal="center" vertical="center" shrinkToFit="1"/>
    </xf>
    <xf numFmtId="0" fontId="7" fillId="0" borderId="0" xfId="114" applyFont="1" applyAlignment="1">
      <alignment horizontal="left" vertical="center" shrinkToFit="1"/>
    </xf>
    <xf numFmtId="0" fontId="7" fillId="0" borderId="0" xfId="114" applyFont="1" applyAlignment="1">
      <alignment horizontal="center" vertical="center" shrinkToFit="1"/>
    </xf>
    <xf numFmtId="41" fontId="48" fillId="0" borderId="0" xfId="110" applyNumberFormat="1" applyFont="1" applyProtection="1">
      <alignment vertical="center"/>
      <protection locked="0"/>
    </xf>
    <xf numFmtId="0" fontId="7" fillId="0" borderId="0" xfId="0" applyFont="1" applyAlignment="1">
      <alignment horizontal="center" vertical="center" shrinkToFit="1"/>
    </xf>
    <xf numFmtId="0" fontId="7" fillId="0" borderId="0" xfId="110" applyFont="1" applyAlignment="1">
      <alignment horizontal="center" vertical="center"/>
    </xf>
    <xf numFmtId="176" fontId="7" fillId="0" borderId="0" xfId="110" applyNumberFormat="1" applyFont="1" applyAlignment="1">
      <alignment horizontal="center" vertical="center"/>
    </xf>
    <xf numFmtId="0" fontId="48" fillId="0" borderId="0" xfId="110" applyFont="1" applyAlignment="1">
      <alignment horizontal="center" vertical="center"/>
    </xf>
    <xf numFmtId="176" fontId="48" fillId="0" borderId="0" xfId="110" applyNumberFormat="1" applyFont="1" applyAlignment="1">
      <alignment horizontal="center" vertical="center"/>
    </xf>
    <xf numFmtId="41" fontId="7" fillId="0" borderId="0" xfId="0" applyNumberFormat="1" applyFont="1" applyAlignment="1">
      <alignment vertical="center" shrinkToFit="1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 shrinkToFit="1"/>
    </xf>
    <xf numFmtId="38" fontId="7" fillId="0" borderId="0" xfId="0" applyNumberFormat="1" applyFont="1" applyAlignment="1">
      <alignment horizontal="center" vertical="center"/>
    </xf>
    <xf numFmtId="38" fontId="7" fillId="0" borderId="0" xfId="0" applyNumberFormat="1" applyFont="1" applyAlignment="1">
      <alignment horizontal="right" vertical="center"/>
    </xf>
    <xf numFmtId="0" fontId="48" fillId="0" borderId="0" xfId="110" applyFont="1" applyAlignment="1" applyProtection="1">
      <alignment horizontal="center" vertical="center"/>
      <protection locked="0"/>
    </xf>
    <xf numFmtId="0" fontId="46" fillId="0" borderId="2" xfId="0" applyFont="1" applyBorder="1" applyAlignment="1">
      <alignment horizontal="center" vertical="center" shrinkToFit="1"/>
    </xf>
    <xf numFmtId="0" fontId="46" fillId="0" borderId="2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horizontal="right" vertical="center"/>
      <protection locked="0"/>
    </xf>
    <xf numFmtId="38" fontId="7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shrinkToFit="1"/>
    </xf>
    <xf numFmtId="0" fontId="7" fillId="0" borderId="0" xfId="0" applyFont="1" applyFill="1" applyAlignment="1" applyProtection="1">
      <alignment horizontal="center" vertical="center"/>
    </xf>
    <xf numFmtId="0" fontId="46" fillId="0" borderId="2" xfId="0" applyFont="1" applyBorder="1" applyAlignment="1">
      <alignment horizontal="center" vertical="center" shrinkToFit="1"/>
    </xf>
    <xf numFmtId="0" fontId="46" fillId="0" borderId="2" xfId="0" applyFont="1" applyBorder="1" applyAlignment="1">
      <alignment horizontal="center" vertical="center" wrapText="1" shrinkToFit="1"/>
    </xf>
    <xf numFmtId="0" fontId="46" fillId="0" borderId="2" xfId="0" applyFont="1" applyBorder="1" applyAlignment="1">
      <alignment horizontal="center" vertical="center" wrapText="1"/>
    </xf>
    <xf numFmtId="41" fontId="7" fillId="0" borderId="0" xfId="111" applyFont="1" applyAlignment="1" applyProtection="1">
      <alignment horizontal="center" vertical="center" shrinkToFit="1"/>
      <protection locked="0"/>
    </xf>
    <xf numFmtId="41" fontId="7" fillId="0" borderId="0" xfId="111" applyFont="1" applyAlignment="1" applyProtection="1">
      <alignment horizontal="center" vertical="center"/>
      <protection locked="0"/>
    </xf>
    <xf numFmtId="41" fontId="7" fillId="0" borderId="0" xfId="111" applyFont="1" applyFill="1" applyAlignment="1" applyProtection="1">
      <alignment horizontal="center" vertical="center" shrinkToFit="1"/>
      <protection locked="0"/>
    </xf>
    <xf numFmtId="41" fontId="7" fillId="0" borderId="0" xfId="111" applyFont="1" applyFill="1" applyAlignment="1" applyProtection="1">
      <alignment horizontal="center" vertical="center"/>
      <protection locked="0"/>
    </xf>
    <xf numFmtId="0" fontId="7" fillId="0" borderId="0" xfId="0" applyNumberFormat="1" applyFont="1" applyAlignment="1" applyProtection="1">
      <alignment horizontal="right" vertical="center"/>
      <protection locked="0"/>
    </xf>
    <xf numFmtId="0" fontId="7" fillId="0" borderId="0" xfId="0" applyNumberFormat="1" applyFont="1" applyFill="1" applyAlignment="1" applyProtection="1">
      <alignment horizontal="right" vertical="center"/>
      <protection locked="0"/>
    </xf>
    <xf numFmtId="0" fontId="7" fillId="0" borderId="0" xfId="0" applyNumberFormat="1" applyFont="1" applyAlignment="1" applyProtection="1">
      <alignment horizontal="right" vertical="center" shrinkToFit="1"/>
      <protection locked="0"/>
    </xf>
    <xf numFmtId="1" fontId="54" fillId="4" borderId="2" xfId="0" applyNumberFormat="1" applyFont="1" applyFill="1" applyBorder="1" applyAlignment="1">
      <alignment horizontal="right" vertical="center" wrapText="1"/>
    </xf>
    <xf numFmtId="9" fontId="46" fillId="0" borderId="2" xfId="0" applyNumberFormat="1" applyFont="1" applyBorder="1" applyAlignment="1">
      <alignment horizontal="center" vertical="center" wrapText="1"/>
    </xf>
    <xf numFmtId="0" fontId="54" fillId="4" borderId="2" xfId="0" applyFont="1" applyFill="1" applyBorder="1" applyAlignment="1">
      <alignment horizontal="center" vertical="center" wrapText="1"/>
    </xf>
    <xf numFmtId="0" fontId="54" fillId="4" borderId="5" xfId="0" applyFont="1" applyFill="1" applyBorder="1" applyAlignment="1">
      <alignment horizontal="center" vertical="center" wrapText="1"/>
    </xf>
    <xf numFmtId="9" fontId="46" fillId="0" borderId="42" xfId="0" applyNumberFormat="1" applyFont="1" applyBorder="1" applyAlignment="1">
      <alignment horizontal="center" vertical="center" wrapText="1"/>
    </xf>
    <xf numFmtId="0" fontId="54" fillId="4" borderId="42" xfId="0" applyFont="1" applyFill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shrinkToFit="1"/>
    </xf>
    <xf numFmtId="41" fontId="0" fillId="3" borderId="1" xfId="0" applyNumberFormat="1" applyFont="1" applyFill="1" applyBorder="1" applyAlignment="1">
      <alignment horizontal="center" vertical="center"/>
    </xf>
    <xf numFmtId="41" fontId="0" fillId="3" borderId="32" xfId="0" applyNumberFormat="1" applyFont="1" applyFill="1" applyBorder="1" applyAlignment="1">
      <alignment horizontal="center" vertical="center"/>
    </xf>
    <xf numFmtId="0" fontId="0" fillId="8" borderId="35" xfId="0" applyFont="1" applyFill="1" applyBorder="1" applyAlignment="1">
      <alignment horizontal="center" vertical="center"/>
    </xf>
    <xf numFmtId="0" fontId="0" fillId="8" borderId="2" xfId="0" applyFont="1" applyFill="1" applyBorder="1" applyAlignment="1">
      <alignment horizontal="center" vertical="center"/>
    </xf>
    <xf numFmtId="41" fontId="0" fillId="4" borderId="40" xfId="0" applyNumberFormat="1" applyFont="1" applyFill="1" applyBorder="1" applyAlignment="1">
      <alignment horizontal="center" vertical="center"/>
    </xf>
    <xf numFmtId="41" fontId="0" fillId="4" borderId="41" xfId="0" applyNumberFormat="1" applyFont="1" applyFill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3" borderId="38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41" fontId="45" fillId="0" borderId="1" xfId="0" applyNumberFormat="1" applyFont="1" applyBorder="1" applyAlignment="1" applyProtection="1">
      <alignment horizontal="center" vertical="center"/>
    </xf>
    <xf numFmtId="41" fontId="45" fillId="0" borderId="10" xfId="0" applyNumberFormat="1" applyFont="1" applyBorder="1" applyAlignment="1" applyProtection="1">
      <alignment horizontal="center" vertical="center"/>
    </xf>
    <xf numFmtId="41" fontId="20" fillId="0" borderId="1" xfId="0" applyNumberFormat="1" applyFont="1" applyBorder="1" applyAlignment="1">
      <alignment horizontal="center" vertical="center"/>
    </xf>
    <xf numFmtId="41" fontId="20" fillId="0" borderId="32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0" fillId="5" borderId="26" xfId="0" applyFont="1" applyFill="1" applyBorder="1" applyAlignment="1">
      <alignment horizontal="center" vertical="center"/>
    </xf>
    <xf numFmtId="0" fontId="40" fillId="5" borderId="27" xfId="0" applyFont="1" applyFill="1" applyBorder="1" applyAlignment="1">
      <alignment horizontal="center" vertical="center"/>
    </xf>
    <xf numFmtId="0" fontId="40" fillId="5" borderId="29" xfId="0" applyFont="1" applyFill="1" applyBorder="1" applyAlignment="1">
      <alignment horizontal="center" vertical="center"/>
    </xf>
    <xf numFmtId="0" fontId="40" fillId="5" borderId="30" xfId="0" applyFont="1" applyFill="1" applyBorder="1" applyAlignment="1">
      <alignment horizontal="center" vertical="center"/>
    </xf>
    <xf numFmtId="0" fontId="0" fillId="0" borderId="31" xfId="0" applyFont="1" applyBorder="1" applyAlignment="1">
      <alignment horizontal="center" vertical="center" textRotation="255"/>
    </xf>
    <xf numFmtId="0" fontId="0" fillId="0" borderId="33" xfId="0" applyFont="1" applyBorder="1" applyAlignment="1">
      <alignment horizontal="center" vertical="center" textRotation="255"/>
    </xf>
    <xf numFmtId="0" fontId="0" fillId="0" borderId="34" xfId="0" applyFont="1" applyBorder="1" applyAlignment="1">
      <alignment horizontal="center" vertical="center" textRotation="255"/>
    </xf>
    <xf numFmtId="0" fontId="0" fillId="0" borderId="2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78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0" fontId="7" fillId="0" borderId="0" xfId="110" applyFont="1" applyAlignment="1" applyProtection="1">
      <alignment horizontal="center" vertical="center" shrinkToFit="1"/>
    </xf>
    <xf numFmtId="0" fontId="47" fillId="0" borderId="0" xfId="0" applyFont="1" applyAlignment="1" applyProtection="1">
      <alignment horizontal="left" vertical="center" shrinkToFit="1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 shrinkToFit="1"/>
    </xf>
    <xf numFmtId="0" fontId="7" fillId="0" borderId="0" xfId="0" applyFont="1" applyBorder="1" applyAlignment="1" applyProtection="1">
      <alignment horizontal="center" vertical="center"/>
    </xf>
    <xf numFmtId="38" fontId="7" fillId="0" borderId="0" xfId="0" applyNumberFormat="1" applyFont="1" applyBorder="1" applyAlignment="1" applyProtection="1">
      <alignment horizontal="right" vertical="center"/>
      <protection locked="0"/>
    </xf>
    <xf numFmtId="38" fontId="7" fillId="0" borderId="0" xfId="0" applyNumberFormat="1" applyFont="1" applyAlignment="1" applyProtection="1">
      <alignment horizontal="right" vertical="center"/>
      <protection locked="0"/>
    </xf>
    <xf numFmtId="38" fontId="7" fillId="0" borderId="0" xfId="0" applyNumberFormat="1" applyFont="1" applyAlignment="1" applyProtection="1">
      <alignment horizontal="right" vertical="center"/>
    </xf>
    <xf numFmtId="0" fontId="7" fillId="0" borderId="0" xfId="0" applyFont="1" applyFill="1" applyAlignment="1" applyProtection="1">
      <alignment horizontal="center" vertical="center"/>
    </xf>
    <xf numFmtId="176" fontId="7" fillId="0" borderId="0" xfId="0" applyNumberFormat="1" applyFont="1" applyAlignment="1" applyProtection="1">
      <alignment vertical="center"/>
      <protection locked="0"/>
    </xf>
    <xf numFmtId="176" fontId="7" fillId="0" borderId="0" xfId="0" applyNumberFormat="1" applyFont="1" applyAlignment="1" applyProtection="1">
      <alignment horizontal="center" vertical="center"/>
    </xf>
    <xf numFmtId="0" fontId="47" fillId="5" borderId="15" xfId="0" applyFont="1" applyFill="1" applyBorder="1" applyAlignment="1">
      <alignment horizontal="center" vertical="center"/>
    </xf>
    <xf numFmtId="41" fontId="7" fillId="0" borderId="20" xfId="111" applyNumberFormat="1" applyFont="1" applyFill="1" applyBorder="1" applyAlignment="1" applyProtection="1">
      <alignment horizontal="center" vertical="center"/>
    </xf>
    <xf numFmtId="41" fontId="7" fillId="0" borderId="22" xfId="111" applyNumberFormat="1" applyFont="1" applyFill="1" applyBorder="1" applyAlignment="1" applyProtection="1">
      <alignment horizontal="center" vertical="center"/>
    </xf>
    <xf numFmtId="41" fontId="7" fillId="0" borderId="20" xfId="113" applyNumberFormat="1" applyFont="1" applyFill="1" applyBorder="1" applyAlignment="1" applyProtection="1">
      <alignment horizontal="center" vertical="center"/>
    </xf>
    <xf numFmtId="41" fontId="7" fillId="0" borderId="22" xfId="113" applyNumberFormat="1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horizontal="center" vertical="center" shrinkToFit="1"/>
    </xf>
    <xf numFmtId="0" fontId="7" fillId="0" borderId="24" xfId="0" applyFont="1" applyFill="1" applyBorder="1" applyAlignment="1" applyProtection="1">
      <alignment horizontal="center" vertical="center" shrinkToFit="1"/>
    </xf>
    <xf numFmtId="0" fontId="7" fillId="0" borderId="20" xfId="0" applyFont="1" applyFill="1" applyBorder="1" applyAlignment="1" applyProtection="1">
      <alignment horizontal="left" vertical="center" shrinkToFit="1"/>
    </xf>
    <xf numFmtId="0" fontId="7" fillId="0" borderId="22" xfId="0" applyFont="1" applyFill="1" applyBorder="1" applyAlignment="1" applyProtection="1">
      <alignment horizontal="left" vertical="center" shrinkToFit="1"/>
    </xf>
    <xf numFmtId="0" fontId="7" fillId="0" borderId="22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 shrinkToFit="1"/>
    </xf>
    <xf numFmtId="0" fontId="54" fillId="0" borderId="1" xfId="0" applyFont="1" applyBorder="1" applyAlignment="1">
      <alignment horizontal="center" vertical="center" shrinkToFit="1"/>
    </xf>
    <xf numFmtId="0" fontId="54" fillId="0" borderId="10" xfId="0" applyFont="1" applyBorder="1" applyAlignment="1">
      <alignment horizontal="center" vertical="center" shrinkToFit="1"/>
    </xf>
    <xf numFmtId="0" fontId="54" fillId="0" borderId="1" xfId="0" applyFont="1" applyBorder="1" applyAlignment="1">
      <alignment horizontal="center" vertical="center" wrapText="1" shrinkToFit="1"/>
    </xf>
    <xf numFmtId="0" fontId="54" fillId="0" borderId="10" xfId="0" applyFont="1" applyBorder="1" applyAlignment="1">
      <alignment horizontal="center" vertical="center" wrapText="1" shrinkToFit="1"/>
    </xf>
    <xf numFmtId="0" fontId="46" fillId="0" borderId="1" xfId="0" applyFont="1" applyBorder="1" applyAlignment="1">
      <alignment horizontal="center" vertical="center" wrapText="1" shrinkToFit="1"/>
    </xf>
    <xf numFmtId="0" fontId="46" fillId="0" borderId="3" xfId="0" applyFont="1" applyBorder="1" applyAlignment="1">
      <alignment horizontal="center" vertical="center" wrapText="1" shrinkToFit="1"/>
    </xf>
    <xf numFmtId="0" fontId="46" fillId="0" borderId="2" xfId="0" applyFont="1" applyBorder="1" applyAlignment="1">
      <alignment horizontal="center" vertical="center" shrinkToFit="1"/>
    </xf>
    <xf numFmtId="0" fontId="46" fillId="0" borderId="10" xfId="0" applyFont="1" applyBorder="1" applyAlignment="1">
      <alignment horizontal="center" vertical="center" wrapText="1" shrinkToFit="1"/>
    </xf>
    <xf numFmtId="0" fontId="46" fillId="0" borderId="2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 wrapText="1" shrinkToFit="1"/>
    </xf>
    <xf numFmtId="0" fontId="52" fillId="0" borderId="2" xfId="0" applyFont="1" applyBorder="1" applyAlignment="1">
      <alignment horizontal="center" vertical="center" shrinkToFit="1"/>
    </xf>
    <xf numFmtId="0" fontId="52" fillId="0" borderId="1" xfId="0" applyFont="1" applyBorder="1" applyAlignment="1">
      <alignment horizontal="center" vertical="center" shrinkToFit="1"/>
    </xf>
    <xf numFmtId="0" fontId="52" fillId="0" borderId="10" xfId="0" applyFont="1" applyBorder="1" applyAlignment="1">
      <alignment horizontal="center" vertical="center" shrinkToFit="1"/>
    </xf>
    <xf numFmtId="0" fontId="46" fillId="0" borderId="1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shrinkToFit="1"/>
    </xf>
    <xf numFmtId="0" fontId="46" fillId="0" borderId="2" xfId="0" applyFont="1" applyBorder="1" applyAlignment="1">
      <alignment horizontal="center" vertical="center" wrapText="1"/>
    </xf>
  </cellXfs>
  <cellStyles count="123">
    <cellStyle name=" " xfId="1"/>
    <cellStyle name="          _x000d__x000a_386grabber=vga.3gr_x000d__x000a_" xfId="2"/>
    <cellStyle name="  2" xfId="3"/>
    <cellStyle name=" _97연말" xfId="4"/>
    <cellStyle name=" _97연말1" xfId="5"/>
    <cellStyle name=" _Book1" xfId="6"/>
    <cellStyle name="#_cost9702 (2)_계통도 (2)_계통도 " xfId="7"/>
    <cellStyle name="#_cost9702 (2)_공사비예산서 (2)_계통도 " xfId="8"/>
    <cellStyle name="#_cost9702 (2)_공사비예산서_계통도 " xfId="9"/>
    <cellStyle name="#_cost9702 (2)_예정공정표 (2)_계통도 " xfId="10"/>
    <cellStyle name="#_cost9702 (2)_주요자재_계통도 " xfId="11"/>
    <cellStyle name="#_예정공정표_계통도 " xfId="12"/>
    <cellStyle name="#_품셈 " xfId="13"/>
    <cellStyle name="#_품셈_계통도 " xfId="14"/>
    <cellStyle name="?? [0]_????? " xfId="15"/>
    <cellStyle name="??_????? " xfId="16"/>
    <cellStyle name="?珠??? " xfId="17"/>
    <cellStyle name="_검암2차사전공사(본사검토) " xfId="18"/>
    <cellStyle name="_사전공사(토목본사검토) " xfId="19"/>
    <cellStyle name="_인원계획표 " xfId="20"/>
    <cellStyle name="_인원계획표 _검암2차사전공사(본사검토) " xfId="21"/>
    <cellStyle name="_인원계획표 _사전공사(토목본사검토) " xfId="22"/>
    <cellStyle name="_인원계획표 _적격 " xfId="23"/>
    <cellStyle name="_입찰표지 " xfId="24"/>
    <cellStyle name="_입찰표지 _검암2차사전공사(본사검토) " xfId="25"/>
    <cellStyle name="_입찰표지 _사전공사(토목본사검토) " xfId="26"/>
    <cellStyle name="_적격 " xfId="27"/>
    <cellStyle name="_적격 _집행갑지 " xfId="28"/>
    <cellStyle name="_적격(화산) " xfId="29"/>
    <cellStyle name="_적격(화산) _검암2차사전공사(본사검토) " xfId="30"/>
    <cellStyle name="_적격(화산) _사전공사(토목본사검토) " xfId="31"/>
    <cellStyle name="_집행갑지 " xfId="32"/>
    <cellStyle name="_총괄공사대갑 " xfId="33"/>
    <cellStyle name="¤@?e_TEST-1 " xfId="35"/>
    <cellStyle name="A¨­???? [0]_INQUIRY ????¨?¡?A??A?ª " xfId="36"/>
    <cellStyle name="A¨­????_INQUIRY ????¨?¡?A??A?ª " xfId="37"/>
    <cellStyle name="A¨­￠￢￠O [0]_INQUIRY ￠?￥i¨u¡AAⓒ￢Aⓒª " xfId="38"/>
    <cellStyle name="A¨­¢¬¢Ò [0]_INQUIRY ¢¯¥ì¨ú¡ÀA©¬A©ª " xfId="39"/>
    <cellStyle name="A¨­￠￢￠O_INQUIRY ￠?￥i¨u¡AAⓒ￢Aⓒª " xfId="40"/>
    <cellStyle name="A¨­¢¬¢Ò_INQUIRY ¢¯¥ì¨ú¡ÀA©¬A©ª " xfId="41"/>
    <cellStyle name="Aee­ " xfId="42"/>
    <cellStyle name="AeE­ [0]_ 2ÆAAþº° " xfId="43"/>
    <cellStyle name="ÅëÈ­ [0]_2000¼ÕÈ® " xfId="44"/>
    <cellStyle name="AeE­ [0]_AMT " xfId="45"/>
    <cellStyle name="AeE­_ 2ÆAAþº° " xfId="46"/>
    <cellStyle name="ÅëÈ­_2000¼ÕÈ® " xfId="47"/>
    <cellStyle name="AeE­_AMT " xfId="48"/>
    <cellStyle name="AeE¡? [0]_INQUIRY ????¨?¡?A??A?ª " xfId="49"/>
    <cellStyle name="AeE¡?_INQUIRY ????¨?¡?A??A?ª " xfId="50"/>
    <cellStyle name="AeE¡© [0]_INQUIRY ¢¯¥ì¨ú¡ÀA©¬A©ª " xfId="51"/>
    <cellStyle name="AeE¡©_INQUIRY ¢¯¥ì¨ú¡ÀA©¬A©ª " xfId="52"/>
    <cellStyle name="AeE¡ⓒ [0]_INQUIRY ￠?￥i¨u¡AAⓒ￢Aⓒª " xfId="53"/>
    <cellStyle name="AeE¡ⓒ_INQUIRY ￠?￥i¨u¡AAⓒ￢Aⓒª " xfId="54"/>
    <cellStyle name="AÞ¸¶ [0]_ 2ÆAAþº° " xfId="55"/>
    <cellStyle name="ÄÞ¸¶ [0]_2000¼ÕÈ® " xfId="56"/>
    <cellStyle name="AÞ¸¶ [0]_AN°y(1.25) " xfId="57"/>
    <cellStyle name="AÞ¸¶_ 2ÆAAþº° " xfId="58"/>
    <cellStyle name="ÄÞ¸¶_2000¼ÕÈ® " xfId="59"/>
    <cellStyle name="AÞ¸¶_INQUIRY ¿μ¾÷AßAø " xfId="60"/>
    <cellStyle name="b椬ៜ_x000c_Comma_ODCOS " xfId="61"/>
    <cellStyle name="C¡?A¨ª_¡?c¨?¡?¨?I¨?¡Æ AN¡Æe " xfId="62"/>
    <cellStyle name="C¡IA¨ª_¡ic¨u¡A¨￢I¨￢¡Æ AN¡Æe " xfId="63"/>
    <cellStyle name="C¡ÍA¨ª_¡íc¨ú¡À¨¬I¨¬¡Æ AN¡Æe " xfId="64"/>
    <cellStyle name="C￥AØ_  FAB AIA¤  " xfId="65"/>
    <cellStyle name="Ç¥ÁØ_5-1±¤°í " xfId="66"/>
    <cellStyle name="C￥AØ_5-1±¤°i _Co´e¾÷¹≪AßAø " xfId="67"/>
    <cellStyle name="Ç¥ÁØ_Áý°èÇ¥(2¿ù) " xfId="68"/>
    <cellStyle name="C￥AØ_CoAo¹yAI °A¾×¿ⓒ½A " xfId="69"/>
    <cellStyle name="Ç¥ÁØ_ÇöÈ²_¹®Á¦Á¡ " xfId="70"/>
    <cellStyle name="C￥AØ_E¸AaAO½A " xfId="71"/>
    <cellStyle name="Comma" xfId="72"/>
    <cellStyle name="Comma [0]" xfId="73"/>
    <cellStyle name="Comma_ SG&amp;A Bridge " xfId="74"/>
    <cellStyle name="Currency" xfId="75"/>
    <cellStyle name="Currency [0]" xfId="76"/>
    <cellStyle name="currency-$_표지 " xfId="77"/>
    <cellStyle name="Currency_ SG&amp;A Bridge " xfId="78"/>
    <cellStyle name="Currency1" xfId="79"/>
    <cellStyle name="Followed Hyperlink" xfId="80"/>
    <cellStyle name="Hyperlink" xfId="81"/>
    <cellStyle name="normal" xfId="82"/>
    <cellStyle name="Percent" xfId="83"/>
    <cellStyle name="S " xfId="84"/>
    <cellStyle name="똿떓죶Ø괻 [0.00]_NT Server " xfId="85"/>
    <cellStyle name="똿떓죶Ø괻_NT Server " xfId="86"/>
    <cellStyle name="묮뎋 [0.00]_NT Server " xfId="87"/>
    <cellStyle name="묮뎋_NT Server " xfId="88"/>
    <cellStyle name="백분율" xfId="89" builtinId="5" hidden="1"/>
    <cellStyle name="백분율" xfId="96" builtinId="5" hidden="1"/>
    <cellStyle name="백분율" xfId="98" builtinId="5" hidden="1"/>
    <cellStyle name="백분율" xfId="100" builtinId="5" hidden="1"/>
    <cellStyle name="백분율" xfId="102" builtinId="5" hidden="1"/>
    <cellStyle name="백분율" xfId="106" builtinId="5" hidden="1"/>
    <cellStyle name="백분율" xfId="109" builtinId="5" hidden="1"/>
    <cellStyle name="쉼표" xfId="93" builtinId="3" hidden="1"/>
    <cellStyle name="쉼표 [0]" xfId="90" builtinId="6" hidden="1"/>
    <cellStyle name="쉼표 [0]" xfId="34" builtinId="6" hidden="1"/>
    <cellStyle name="쉼표 [0]" xfId="97" builtinId="6" hidden="1"/>
    <cellStyle name="쉼표 [0]" xfId="99" builtinId="6" hidden="1"/>
    <cellStyle name="쉼표 [0]" xfId="101" builtinId="6" hidden="1"/>
    <cellStyle name="쉼표 [0]" xfId="105" builtinId="6" hidden="1"/>
    <cellStyle name="쉼표 [0]" xfId="107" builtinId="6" hidden="1"/>
    <cellStyle name="쉼표 [0]" xfId="111" builtinId="6"/>
    <cellStyle name="쉼표 [0] 2" xfId="113"/>
    <cellStyle name="쉼표 [0] 2 2" xfId="122"/>
    <cellStyle name="쉼표 [0] 3" xfId="118"/>
    <cellStyle name="열어 본 하이퍼링크" xfId="104" builtinId="9" hidden="1"/>
    <cellStyle name="일위대가_일위대가(일도교통신)" xfId="116"/>
    <cellStyle name="콤마 [0]_  종  합  " xfId="91"/>
    <cellStyle name="콤마_  종  합  " xfId="92"/>
    <cellStyle name="통화" xfId="94" builtinId="4" hidden="1"/>
    <cellStyle name="통화 [0]" xfId="95" builtinId="7" hidden="1"/>
    <cellStyle name="표준" xfId="0" builtinId="0"/>
    <cellStyle name="표준 2" xfId="115"/>
    <cellStyle name="표준 2 47" xfId="112"/>
    <cellStyle name="표준 3" xfId="108"/>
    <cellStyle name="표준 5" xfId="120"/>
    <cellStyle name="표준 7" xfId="119"/>
    <cellStyle name="표준 8" xfId="117"/>
    <cellStyle name="표준_내역서" xfId="114"/>
    <cellStyle name="표준_동지역하수관거- 일위대가 준비" xfId="121"/>
    <cellStyle name="표준_전기내역서(한림초)-0415" xfId="110"/>
    <cellStyle name="하이퍼링크" xfId="103" builtinId="8" hidden="1"/>
  </cellStyles>
  <dxfs count="0"/>
  <tableStyles count="0" defaultTableStyle="TableStyleMedium9" defaultPivotStyle="PivotStyleLight16"/>
  <colors>
    <mruColors>
      <color rgb="FFCCFFFF"/>
      <color rgb="FFCCE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0000"/>
  </sheetPr>
  <dimension ref="A1:M40"/>
  <sheetViews>
    <sheetView view="pageBreakPreview" topLeftCell="A10" zoomScaleNormal="100" zoomScaleSheetLayoutView="100" workbookViewId="0">
      <selection activeCell="E16" sqref="E16"/>
    </sheetView>
  </sheetViews>
  <sheetFormatPr defaultColWidth="11.42578125" defaultRowHeight="13.5"/>
  <cols>
    <col min="1" max="2" width="10.7109375" style="1" customWidth="1"/>
    <col min="3" max="3" width="40.7109375" style="1" customWidth="1"/>
    <col min="4" max="5" width="30.7109375" style="1" customWidth="1"/>
    <col min="6" max="7" width="20.7109375" style="1" customWidth="1"/>
    <col min="8" max="8" width="4.28515625" style="1" customWidth="1"/>
    <col min="9" max="9" width="18.5703125" style="2" customWidth="1"/>
    <col min="10" max="10" width="18.5703125" style="3" customWidth="1"/>
    <col min="11" max="11" width="13.28515625" style="1" bestFit="1" customWidth="1"/>
    <col min="12" max="16384" width="11.42578125" style="1"/>
  </cols>
  <sheetData>
    <row r="1" spans="1:12" ht="15" customHeight="1">
      <c r="A1" s="417" t="s">
        <v>137</v>
      </c>
      <c r="B1" s="417"/>
      <c r="C1" s="417"/>
      <c r="D1" s="417"/>
      <c r="E1" s="417"/>
      <c r="F1" s="417"/>
      <c r="G1" s="417"/>
    </row>
    <row r="2" spans="1:12" ht="14.25" customHeight="1" thickBot="1">
      <c r="A2" s="196" t="s">
        <v>209</v>
      </c>
      <c r="B2" s="4" t="e">
        <f>#REF!</f>
        <v>#REF!</v>
      </c>
      <c r="C2" s="5"/>
      <c r="D2" s="6"/>
      <c r="E2" s="7"/>
      <c r="F2" s="8"/>
      <c r="G2" s="7"/>
    </row>
    <row r="3" spans="1:12" ht="14.25" customHeight="1">
      <c r="A3" s="418" t="s">
        <v>138</v>
      </c>
      <c r="B3" s="419"/>
      <c r="C3" s="9" t="s">
        <v>139</v>
      </c>
      <c r="D3" s="9" t="s">
        <v>57</v>
      </c>
      <c r="E3" s="9" t="s">
        <v>58</v>
      </c>
      <c r="F3" s="420" t="s">
        <v>140</v>
      </c>
      <c r="G3" s="421"/>
      <c r="I3" s="10"/>
      <c r="J3" s="11"/>
    </row>
    <row r="4" spans="1:12" ht="18" customHeight="1">
      <c r="A4" s="422" t="s">
        <v>141</v>
      </c>
      <c r="B4" s="425" t="s">
        <v>142</v>
      </c>
      <c r="C4" s="12" t="s">
        <v>143</v>
      </c>
      <c r="D4" s="13"/>
      <c r="E4" s="14"/>
      <c r="F4" s="15"/>
      <c r="G4" s="16"/>
      <c r="I4" s="17"/>
      <c r="J4" s="18"/>
    </row>
    <row r="5" spans="1:12" ht="18" customHeight="1">
      <c r="A5" s="423"/>
      <c r="B5" s="426"/>
      <c r="C5" s="12" t="s">
        <v>144</v>
      </c>
      <c r="D5" s="19"/>
      <c r="E5" s="14"/>
      <c r="F5" s="15"/>
      <c r="G5" s="16"/>
      <c r="I5" s="17"/>
      <c r="J5" s="18"/>
    </row>
    <row r="6" spans="1:12" ht="18" customHeight="1">
      <c r="A6" s="423"/>
      <c r="B6" s="427"/>
      <c r="C6" s="12" t="s">
        <v>15</v>
      </c>
      <c r="D6" s="19"/>
      <c r="E6" s="14"/>
      <c r="F6" s="15"/>
      <c r="G6" s="16"/>
      <c r="I6" s="20"/>
      <c r="J6" s="18"/>
    </row>
    <row r="7" spans="1:12" ht="18" customHeight="1">
      <c r="A7" s="423"/>
      <c r="B7" s="425" t="s">
        <v>145</v>
      </c>
      <c r="C7" s="12" t="s">
        <v>146</v>
      </c>
      <c r="D7" s="13"/>
      <c r="E7" s="14"/>
      <c r="F7" s="15"/>
      <c r="G7" s="16"/>
      <c r="I7" s="17"/>
      <c r="J7" s="18"/>
    </row>
    <row r="8" spans="1:12" ht="18" customHeight="1">
      <c r="A8" s="423"/>
      <c r="B8" s="426"/>
      <c r="C8" s="12" t="s">
        <v>147</v>
      </c>
      <c r="D8" s="19"/>
      <c r="E8" s="14"/>
      <c r="F8" s="21" t="s">
        <v>59</v>
      </c>
      <c r="G8" s="22">
        <f>J4</f>
        <v>0</v>
      </c>
      <c r="I8" s="17"/>
      <c r="J8" s="18"/>
    </row>
    <row r="9" spans="1:12" ht="18" customHeight="1">
      <c r="A9" s="423"/>
      <c r="B9" s="427"/>
      <c r="C9" s="12" t="s">
        <v>15</v>
      </c>
      <c r="D9" s="19"/>
      <c r="E9" s="14"/>
      <c r="F9" s="23"/>
      <c r="G9" s="16"/>
      <c r="I9" s="17"/>
      <c r="J9" s="18"/>
    </row>
    <row r="10" spans="1:12" ht="18" customHeight="1">
      <c r="A10" s="423"/>
      <c r="B10" s="425" t="s">
        <v>148</v>
      </c>
      <c r="C10" s="12" t="s">
        <v>149</v>
      </c>
      <c r="D10" s="19"/>
      <c r="E10" s="14"/>
      <c r="F10" s="23"/>
      <c r="G10" s="16"/>
      <c r="I10" s="17"/>
      <c r="J10" s="18"/>
      <c r="L10" s="24"/>
    </row>
    <row r="11" spans="1:12" ht="18" customHeight="1">
      <c r="A11" s="423"/>
      <c r="B11" s="426"/>
      <c r="C11" s="12" t="s">
        <v>150</v>
      </c>
      <c r="D11" s="19"/>
      <c r="E11" s="14"/>
      <c r="F11" s="23"/>
      <c r="G11" s="16"/>
      <c r="I11" s="17"/>
      <c r="J11" s="18"/>
    </row>
    <row r="12" spans="1:12" ht="18" customHeight="1">
      <c r="A12" s="423"/>
      <c r="B12" s="426"/>
      <c r="C12" s="12" t="s">
        <v>151</v>
      </c>
      <c r="D12" s="13"/>
      <c r="E12" s="14"/>
      <c r="F12" s="23"/>
      <c r="G12" s="16"/>
      <c r="I12" s="17"/>
      <c r="J12" s="18"/>
    </row>
    <row r="13" spans="1:12" ht="18" customHeight="1">
      <c r="A13" s="423"/>
      <c r="B13" s="426"/>
      <c r="C13" s="12" t="s">
        <v>152</v>
      </c>
      <c r="D13" s="19"/>
      <c r="E13" s="14"/>
      <c r="F13" s="23"/>
      <c r="G13" s="16"/>
      <c r="I13" s="10"/>
      <c r="J13" s="11"/>
    </row>
    <row r="14" spans="1:12" ht="18" customHeight="1">
      <c r="A14" s="423"/>
      <c r="B14" s="426"/>
      <c r="C14" s="12" t="s">
        <v>153</v>
      </c>
      <c r="D14" s="19"/>
      <c r="E14" s="14"/>
      <c r="F14" s="21" t="s">
        <v>59</v>
      </c>
      <c r="G14" s="22">
        <f>J5</f>
        <v>0</v>
      </c>
      <c r="I14" s="25"/>
      <c r="J14" s="11"/>
      <c r="L14" s="24"/>
    </row>
    <row r="15" spans="1:12" ht="18" customHeight="1">
      <c r="A15" s="423"/>
      <c r="B15" s="426"/>
      <c r="C15" s="12" t="s">
        <v>154</v>
      </c>
      <c r="D15" s="19"/>
      <c r="E15" s="14"/>
      <c r="F15" s="21" t="s">
        <v>155</v>
      </c>
      <c r="G15" s="22">
        <f>J6</f>
        <v>0</v>
      </c>
    </row>
    <row r="16" spans="1:12" ht="18" customHeight="1">
      <c r="A16" s="423"/>
      <c r="B16" s="426"/>
      <c r="C16" s="12" t="s">
        <v>156</v>
      </c>
      <c r="D16" s="19"/>
      <c r="E16" s="14"/>
      <c r="F16" s="21" t="s">
        <v>59</v>
      </c>
      <c r="G16" s="22">
        <f>J7</f>
        <v>0</v>
      </c>
    </row>
    <row r="17" spans="1:13" ht="18" customHeight="1">
      <c r="A17" s="423"/>
      <c r="B17" s="426"/>
      <c r="C17" s="12" t="s">
        <v>157</v>
      </c>
      <c r="D17" s="19"/>
      <c r="E17" s="14"/>
      <c r="F17" s="21" t="s">
        <v>60</v>
      </c>
      <c r="G17" s="22">
        <f>J8</f>
        <v>0</v>
      </c>
      <c r="I17" s="26"/>
      <c r="J17" s="27"/>
      <c r="K17" s="28"/>
      <c r="L17" s="29"/>
      <c r="M17" s="30"/>
    </row>
    <row r="18" spans="1:13" ht="18" customHeight="1">
      <c r="A18" s="423"/>
      <c r="B18" s="426"/>
      <c r="C18" s="12" t="s">
        <v>158</v>
      </c>
      <c r="D18" s="19"/>
      <c r="E18" s="14"/>
      <c r="F18" s="21" t="s">
        <v>60</v>
      </c>
      <c r="G18" s="22">
        <f>J9</f>
        <v>0</v>
      </c>
      <c r="I18" s="31"/>
      <c r="J18" s="31"/>
      <c r="K18" s="31"/>
      <c r="L18" s="27"/>
      <c r="M18" s="28"/>
    </row>
    <row r="19" spans="1:13" ht="18" customHeight="1">
      <c r="A19" s="423"/>
      <c r="B19" s="426"/>
      <c r="C19" s="12" t="s">
        <v>159</v>
      </c>
      <c r="D19" s="19"/>
      <c r="E19" s="14"/>
      <c r="F19" s="32" t="s">
        <v>160</v>
      </c>
      <c r="G19" s="33">
        <f>J10</f>
        <v>0</v>
      </c>
      <c r="I19" s="34"/>
      <c r="J19" s="34"/>
      <c r="K19" s="34"/>
      <c r="L19" s="411"/>
      <c r="M19" s="412"/>
    </row>
    <row r="20" spans="1:13" ht="18" customHeight="1">
      <c r="A20" s="423"/>
      <c r="B20" s="426"/>
      <c r="C20" s="12" t="s">
        <v>161</v>
      </c>
      <c r="D20" s="19"/>
      <c r="E20" s="14"/>
      <c r="F20" s="36" t="s">
        <v>162</v>
      </c>
      <c r="G20" s="37">
        <f>J14</f>
        <v>0</v>
      </c>
      <c r="I20" s="34"/>
      <c r="J20" s="35"/>
      <c r="K20" s="34"/>
      <c r="L20" s="411"/>
      <c r="M20" s="412"/>
    </row>
    <row r="21" spans="1:13" ht="18" customHeight="1">
      <c r="A21" s="423"/>
      <c r="B21" s="426"/>
      <c r="C21" s="12" t="s">
        <v>163</v>
      </c>
      <c r="D21" s="19"/>
      <c r="E21" s="14"/>
      <c r="F21" s="36"/>
      <c r="G21" s="38"/>
      <c r="I21" s="39"/>
      <c r="J21" s="40"/>
    </row>
    <row r="22" spans="1:13" ht="18" customHeight="1">
      <c r="A22" s="423"/>
      <c r="B22" s="426"/>
      <c r="C22" s="12" t="s">
        <v>164</v>
      </c>
      <c r="D22" s="19"/>
      <c r="E22" s="14"/>
      <c r="F22" s="23"/>
      <c r="G22" s="16"/>
      <c r="I22" s="39"/>
      <c r="J22" s="40"/>
    </row>
    <row r="23" spans="1:13" ht="18" customHeight="1">
      <c r="A23" s="423"/>
      <c r="B23" s="426"/>
      <c r="C23" s="12" t="s">
        <v>165</v>
      </c>
      <c r="D23" s="19"/>
      <c r="E23" s="14"/>
      <c r="F23" s="21" t="s">
        <v>61</v>
      </c>
      <c r="G23" s="22">
        <f>J11</f>
        <v>0</v>
      </c>
      <c r="I23" s="39"/>
      <c r="J23" s="40"/>
    </row>
    <row r="24" spans="1:13" ht="18" customHeight="1">
      <c r="A24" s="423"/>
      <c r="B24" s="426"/>
      <c r="C24" s="12" t="s">
        <v>62</v>
      </c>
      <c r="D24" s="19"/>
      <c r="E24" s="14"/>
      <c r="F24" s="23"/>
      <c r="G24" s="16"/>
      <c r="I24" s="39"/>
      <c r="J24" s="40"/>
    </row>
    <row r="25" spans="1:13" ht="18" customHeight="1">
      <c r="A25" s="424"/>
      <c r="B25" s="427"/>
      <c r="C25" s="12" t="s">
        <v>15</v>
      </c>
      <c r="D25" s="19"/>
      <c r="E25" s="14"/>
      <c r="F25" s="413" t="s">
        <v>166</v>
      </c>
      <c r="G25" s="414"/>
      <c r="I25" s="39"/>
      <c r="J25" s="40"/>
    </row>
    <row r="26" spans="1:13" ht="18" customHeight="1">
      <c r="A26" s="405" t="s">
        <v>63</v>
      </c>
      <c r="B26" s="406"/>
      <c r="C26" s="407"/>
      <c r="D26" s="19"/>
      <c r="E26" s="14"/>
      <c r="F26" s="415" t="s">
        <v>64</v>
      </c>
      <c r="G26" s="416"/>
      <c r="I26" s="39"/>
      <c r="J26" s="40"/>
    </row>
    <row r="27" spans="1:13" ht="18" customHeight="1">
      <c r="A27" s="405" t="s">
        <v>65</v>
      </c>
      <c r="B27" s="406"/>
      <c r="C27" s="407"/>
      <c r="D27" s="19"/>
      <c r="E27" s="14"/>
      <c r="F27" s="21" t="s">
        <v>66</v>
      </c>
      <c r="G27" s="22">
        <f>J12</f>
        <v>0</v>
      </c>
      <c r="I27" s="40"/>
      <c r="J27" s="40"/>
    </row>
    <row r="28" spans="1:13" ht="18" customHeight="1">
      <c r="A28" s="405" t="s">
        <v>167</v>
      </c>
      <c r="B28" s="406"/>
      <c r="C28" s="407"/>
      <c r="D28" s="19"/>
      <c r="E28" s="14"/>
      <c r="F28" s="23"/>
      <c r="G28" s="16"/>
      <c r="I28" s="40"/>
      <c r="J28" s="40"/>
    </row>
    <row r="29" spans="1:13" ht="18" customHeight="1">
      <c r="A29" s="405" t="s">
        <v>168</v>
      </c>
      <c r="B29" s="406"/>
      <c r="C29" s="407"/>
      <c r="D29" s="19"/>
      <c r="E29" s="14"/>
      <c r="F29" s="41" t="s">
        <v>67</v>
      </c>
      <c r="G29" s="22">
        <f>J13</f>
        <v>0</v>
      </c>
      <c r="I29" s="40"/>
      <c r="J29" s="40"/>
    </row>
    <row r="30" spans="1:13" ht="18" customHeight="1">
      <c r="A30" s="405" t="s">
        <v>169</v>
      </c>
      <c r="B30" s="406"/>
      <c r="C30" s="407"/>
      <c r="D30" s="19"/>
      <c r="E30" s="14"/>
      <c r="F30" s="23"/>
      <c r="G30" s="16"/>
      <c r="I30" s="40"/>
      <c r="J30" s="40"/>
    </row>
    <row r="31" spans="1:13" ht="18" customHeight="1">
      <c r="A31" s="405" t="s">
        <v>170</v>
      </c>
      <c r="B31" s="406"/>
      <c r="C31" s="407"/>
      <c r="D31" s="19"/>
      <c r="E31" s="14"/>
      <c r="F31" s="23" t="s">
        <v>171</v>
      </c>
      <c r="G31" s="42">
        <v>0.1</v>
      </c>
      <c r="I31" s="39"/>
      <c r="J31" s="40"/>
    </row>
    <row r="32" spans="1:13" ht="18" customHeight="1">
      <c r="A32" s="405" t="s">
        <v>172</v>
      </c>
      <c r="B32" s="406"/>
      <c r="C32" s="406"/>
      <c r="D32" s="43">
        <v>77236000</v>
      </c>
      <c r="E32" s="44" t="s">
        <v>173</v>
      </c>
      <c r="F32" s="45"/>
      <c r="G32" s="46"/>
      <c r="I32" s="39"/>
      <c r="J32" s="40"/>
    </row>
    <row r="33" spans="1:10" ht="18" customHeight="1">
      <c r="A33" s="408" t="s">
        <v>174</v>
      </c>
      <c r="B33" s="409"/>
      <c r="C33" s="410"/>
      <c r="D33" s="47">
        <v>7390000</v>
      </c>
      <c r="E33" s="48"/>
      <c r="F33" s="399" t="s">
        <v>315</v>
      </c>
      <c r="G33" s="400"/>
      <c r="I33" s="49"/>
      <c r="J33" s="50"/>
    </row>
    <row r="34" spans="1:10" ht="18" customHeight="1">
      <c r="A34" s="408" t="s">
        <v>174</v>
      </c>
      <c r="B34" s="409"/>
      <c r="C34" s="410"/>
      <c r="D34" s="47">
        <f>I34+I36</f>
        <v>0</v>
      </c>
      <c r="E34" s="48"/>
      <c r="F34" s="399"/>
      <c r="G34" s="400"/>
      <c r="I34" s="49"/>
      <c r="J34" s="50"/>
    </row>
    <row r="35" spans="1:10" ht="18" customHeight="1" thickBot="1">
      <c r="A35" s="401" t="s">
        <v>175</v>
      </c>
      <c r="B35" s="402"/>
      <c r="C35" s="402"/>
      <c r="D35" s="51">
        <f>TRUNC(SUM(D32:D34),0)</f>
        <v>84626000</v>
      </c>
      <c r="E35" s="52"/>
      <c r="F35" s="403" t="s">
        <v>176</v>
      </c>
      <c r="G35" s="404"/>
      <c r="I35" s="53"/>
    </row>
    <row r="40" spans="1:10">
      <c r="D40" s="54"/>
    </row>
  </sheetData>
  <mergeCells count="24">
    <mergeCell ref="A27:C27"/>
    <mergeCell ref="A1:G1"/>
    <mergeCell ref="A3:B3"/>
    <mergeCell ref="F3:G3"/>
    <mergeCell ref="A4:A25"/>
    <mergeCell ref="B4:B6"/>
    <mergeCell ref="B7:B9"/>
    <mergeCell ref="B10:B25"/>
    <mergeCell ref="L19:M19"/>
    <mergeCell ref="L20:M20"/>
    <mergeCell ref="F25:G25"/>
    <mergeCell ref="A26:C26"/>
    <mergeCell ref="F26:G26"/>
    <mergeCell ref="F33:G33"/>
    <mergeCell ref="A35:C35"/>
    <mergeCell ref="F35:G35"/>
    <mergeCell ref="A28:C28"/>
    <mergeCell ref="A29:C29"/>
    <mergeCell ref="A30:C30"/>
    <mergeCell ref="A31:C31"/>
    <mergeCell ref="A32:C32"/>
    <mergeCell ref="A33:C33"/>
    <mergeCell ref="A34:C34"/>
    <mergeCell ref="F34:G34"/>
  </mergeCells>
  <phoneticPr fontId="7" type="noConversion"/>
  <printOptions horizontalCentered="1" verticalCentered="1"/>
  <pageMargins left="0.98425196850393704" right="0.78740157480314965" top="0.39370078740157483" bottom="0.31" header="0.31496062992125984" footer="0.31496062992125984"/>
  <pageSetup paperSize="9" scale="85" orientation="landscape" horizont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85"/>
  <sheetViews>
    <sheetView view="pageBreakPreview" zoomScale="115" zoomScaleNormal="80" zoomScaleSheetLayoutView="100" workbookViewId="0">
      <pane ySplit="2" topLeftCell="A15" activePane="bottomLeft" state="frozen"/>
      <selection sqref="A1:XFD1048576"/>
      <selection pane="bottomLeft" activeCell="E4" sqref="E4"/>
    </sheetView>
  </sheetViews>
  <sheetFormatPr defaultRowHeight="24" customHeight="1"/>
  <cols>
    <col min="1" max="1" width="20.7109375" style="207" customWidth="1"/>
    <col min="2" max="2" width="20.140625" style="261" customWidth="1"/>
    <col min="3" max="3" width="3.7109375" style="88" customWidth="1"/>
    <col min="4" max="4" width="5.7109375" style="307" customWidth="1"/>
    <col min="5" max="5" width="10.7109375" style="249" customWidth="1"/>
    <col min="6" max="6" width="5.7109375" style="300" customWidth="1"/>
    <col min="7" max="7" width="10.7109375" style="249" customWidth="1"/>
    <col min="8" max="8" width="5.7109375" style="88" customWidth="1"/>
    <col min="9" max="9" width="10.7109375" style="104" customWidth="1"/>
    <col min="10" max="10" width="5.7109375" style="88" customWidth="1"/>
    <col min="11" max="11" width="10.7109375" style="104" customWidth="1"/>
    <col min="12" max="12" width="12.28515625" style="257" customWidth="1"/>
    <col min="13" max="13" width="12.7109375" style="249" customWidth="1"/>
    <col min="14" max="14" width="7.7109375" style="104" customWidth="1"/>
    <col min="15" max="16384" width="9.140625" style="104"/>
  </cols>
  <sheetData>
    <row r="1" spans="1:14" s="236" customFormat="1" ht="24" customHeight="1">
      <c r="A1" s="451" t="s">
        <v>16</v>
      </c>
      <c r="B1" s="453" t="s">
        <v>28</v>
      </c>
      <c r="C1" s="449" t="s">
        <v>17</v>
      </c>
      <c r="D1" s="456" t="s">
        <v>385</v>
      </c>
      <c r="E1" s="456"/>
      <c r="F1" s="456" t="s">
        <v>386</v>
      </c>
      <c r="G1" s="456"/>
      <c r="H1" s="449" t="s">
        <v>184</v>
      </c>
      <c r="I1" s="449"/>
      <c r="J1" s="449" t="s">
        <v>185</v>
      </c>
      <c r="K1" s="449"/>
      <c r="L1" s="443" t="s">
        <v>186</v>
      </c>
      <c r="M1" s="445" t="s">
        <v>187</v>
      </c>
      <c r="N1" s="447" t="s">
        <v>123</v>
      </c>
    </row>
    <row r="2" spans="1:14" s="236" customFormat="1" ht="24" customHeight="1">
      <c r="A2" s="452"/>
      <c r="B2" s="454"/>
      <c r="C2" s="455"/>
      <c r="D2" s="301" t="s">
        <v>188</v>
      </c>
      <c r="E2" s="243" t="s">
        <v>189</v>
      </c>
      <c r="F2" s="89" t="s">
        <v>188</v>
      </c>
      <c r="G2" s="243" t="s">
        <v>189</v>
      </c>
      <c r="H2" s="238" t="s">
        <v>190</v>
      </c>
      <c r="I2" s="237" t="s">
        <v>189</v>
      </c>
      <c r="J2" s="238" t="s">
        <v>190</v>
      </c>
      <c r="K2" s="237" t="s">
        <v>189</v>
      </c>
      <c r="L2" s="444"/>
      <c r="M2" s="446"/>
      <c r="N2" s="448"/>
    </row>
    <row r="3" spans="1:14" s="87" customFormat="1" ht="22.5" customHeight="1">
      <c r="A3" s="198" t="s">
        <v>296</v>
      </c>
      <c r="B3" s="199"/>
      <c r="C3" s="268"/>
      <c r="D3" s="302"/>
      <c r="E3" s="244"/>
      <c r="F3" s="295"/>
      <c r="G3" s="244"/>
      <c r="H3" s="90"/>
      <c r="I3" s="90"/>
      <c r="J3" s="90"/>
      <c r="K3" s="90"/>
      <c r="L3" s="250"/>
      <c r="M3" s="251"/>
      <c r="N3" s="90"/>
    </row>
    <row r="4" spans="1:14" s="87" customFormat="1" ht="22.5" customHeight="1">
      <c r="A4" s="91" t="s">
        <v>118</v>
      </c>
      <c r="B4" s="258" t="s">
        <v>297</v>
      </c>
      <c r="C4" s="87" t="s">
        <v>74</v>
      </c>
      <c r="D4" s="303">
        <v>1113</v>
      </c>
      <c r="E4" s="245">
        <v>670</v>
      </c>
      <c r="F4" s="295">
        <v>1225</v>
      </c>
      <c r="G4" s="245">
        <v>809</v>
      </c>
      <c r="H4" s="200"/>
      <c r="I4" s="201"/>
      <c r="J4" s="200"/>
      <c r="K4" s="201"/>
      <c r="L4" s="254">
        <f t="shared" ref="L4:L7" si="0">MIN(E4,G4,I4,K4)</f>
        <v>670</v>
      </c>
      <c r="M4" s="101">
        <f t="shared" ref="M4:M7" si="1">L4</f>
        <v>670</v>
      </c>
      <c r="N4" s="312"/>
    </row>
    <row r="5" spans="1:14" s="87" customFormat="1" ht="22.5" customHeight="1">
      <c r="A5" s="91" t="s">
        <v>118</v>
      </c>
      <c r="B5" s="258" t="s">
        <v>397</v>
      </c>
      <c r="C5" s="87" t="s">
        <v>74</v>
      </c>
      <c r="D5" s="303">
        <v>1113</v>
      </c>
      <c r="E5" s="245">
        <v>1100</v>
      </c>
      <c r="F5" s="295">
        <v>1225</v>
      </c>
      <c r="G5" s="245">
        <v>1418</v>
      </c>
      <c r="H5" s="200"/>
      <c r="I5" s="201"/>
      <c r="J5" s="200"/>
      <c r="K5" s="201"/>
      <c r="L5" s="254">
        <f t="shared" ref="L5" si="2">MIN(E5,G5,I5,K5)</f>
        <v>1100</v>
      </c>
      <c r="M5" s="101">
        <f t="shared" ref="M5" si="3">L5</f>
        <v>1100</v>
      </c>
      <c r="N5" s="381"/>
    </row>
    <row r="6" spans="1:14" s="87" customFormat="1" ht="22.5" customHeight="1">
      <c r="A6" s="91" t="s">
        <v>118</v>
      </c>
      <c r="B6" s="258" t="s">
        <v>225</v>
      </c>
      <c r="C6" s="87" t="s">
        <v>74</v>
      </c>
      <c r="D6" s="303">
        <v>1113</v>
      </c>
      <c r="E6" s="245">
        <v>1600</v>
      </c>
      <c r="F6" s="295">
        <v>1225</v>
      </c>
      <c r="G6" s="245">
        <v>2014</v>
      </c>
      <c r="H6" s="200"/>
      <c r="I6" s="201"/>
      <c r="J6" s="200"/>
      <c r="K6" s="201"/>
      <c r="L6" s="254">
        <f t="shared" si="0"/>
        <v>1600</v>
      </c>
      <c r="M6" s="101">
        <f t="shared" si="1"/>
        <v>1600</v>
      </c>
      <c r="N6" s="381"/>
    </row>
    <row r="7" spans="1:14" s="202" customFormat="1" ht="22.5" customHeight="1">
      <c r="A7" s="91" t="s">
        <v>244</v>
      </c>
      <c r="B7" s="258" t="s">
        <v>243</v>
      </c>
      <c r="C7" s="87" t="s">
        <v>74</v>
      </c>
      <c r="D7" s="303">
        <v>1083</v>
      </c>
      <c r="E7" s="245">
        <v>9711</v>
      </c>
      <c r="F7" s="295">
        <v>1196</v>
      </c>
      <c r="G7" s="245">
        <v>12360</v>
      </c>
      <c r="H7" s="200"/>
      <c r="I7" s="201"/>
      <c r="J7" s="200"/>
      <c r="K7" s="201"/>
      <c r="L7" s="254">
        <f t="shared" si="0"/>
        <v>9711</v>
      </c>
      <c r="M7" s="101">
        <f t="shared" si="1"/>
        <v>9711</v>
      </c>
      <c r="N7" s="381"/>
    </row>
    <row r="8" spans="1:14" s="202" customFormat="1" ht="22.5" customHeight="1">
      <c r="A8" s="91" t="s">
        <v>244</v>
      </c>
      <c r="B8" s="258" t="s">
        <v>327</v>
      </c>
      <c r="C8" s="87" t="s">
        <v>74</v>
      </c>
      <c r="D8" s="303">
        <v>1083</v>
      </c>
      <c r="E8" s="245">
        <v>3325</v>
      </c>
      <c r="F8" s="295">
        <v>1193</v>
      </c>
      <c r="G8" s="245">
        <v>4227</v>
      </c>
      <c r="H8" s="200"/>
      <c r="I8" s="201"/>
      <c r="J8" s="200"/>
      <c r="K8" s="201"/>
      <c r="L8" s="254">
        <f t="shared" ref="L8" si="4">MIN(E8,G8,I8,K8)</f>
        <v>3325</v>
      </c>
      <c r="M8" s="101">
        <f t="shared" ref="M8" si="5">L8</f>
        <v>3325</v>
      </c>
      <c r="N8" s="381"/>
    </row>
    <row r="9" spans="1:14" s="202" customFormat="1" ht="22.5" customHeight="1">
      <c r="A9" s="91" t="s">
        <v>402</v>
      </c>
      <c r="B9" s="258" t="s">
        <v>401</v>
      </c>
      <c r="C9" s="87" t="s">
        <v>74</v>
      </c>
      <c r="D9" s="303">
        <v>1083</v>
      </c>
      <c r="E9" s="245">
        <v>10091</v>
      </c>
      <c r="F9" s="295">
        <v>1211</v>
      </c>
      <c r="G9" s="245">
        <v>8102</v>
      </c>
      <c r="H9" s="200"/>
      <c r="I9" s="201"/>
      <c r="J9" s="200"/>
      <c r="K9" s="201"/>
      <c r="L9" s="254">
        <f t="shared" ref="L9" si="6">MIN(E9,G9,I9,K9)</f>
        <v>8102</v>
      </c>
      <c r="M9" s="101">
        <f t="shared" ref="M9" si="7">L9</f>
        <v>8102</v>
      </c>
      <c r="N9" s="381"/>
    </row>
    <row r="10" spans="1:14" s="202" customFormat="1" ht="22.5" customHeight="1">
      <c r="A10" s="91" t="s">
        <v>129</v>
      </c>
      <c r="B10" s="258" t="s">
        <v>328</v>
      </c>
      <c r="C10" s="87" t="s">
        <v>74</v>
      </c>
      <c r="D10" s="303">
        <v>1083</v>
      </c>
      <c r="E10" s="245">
        <v>636</v>
      </c>
      <c r="F10" s="295">
        <v>1193</v>
      </c>
      <c r="G10" s="245">
        <v>800</v>
      </c>
      <c r="H10" s="200"/>
      <c r="I10" s="201"/>
      <c r="J10" s="200"/>
      <c r="K10" s="201"/>
      <c r="L10" s="254">
        <f t="shared" ref="L10" si="8">MIN(E10,G10,I10,K10)</f>
        <v>636</v>
      </c>
      <c r="M10" s="101">
        <f t="shared" ref="M10" si="9">L10</f>
        <v>636</v>
      </c>
      <c r="N10" s="381"/>
    </row>
    <row r="11" spans="1:14" s="87" customFormat="1" ht="22.5" customHeight="1">
      <c r="A11" s="91" t="s">
        <v>129</v>
      </c>
      <c r="B11" s="258" t="s">
        <v>226</v>
      </c>
      <c r="C11" s="87" t="s">
        <v>74</v>
      </c>
      <c r="D11" s="303">
        <v>1083</v>
      </c>
      <c r="E11" s="245">
        <v>1281</v>
      </c>
      <c r="F11" s="295">
        <v>1196</v>
      </c>
      <c r="G11" s="245">
        <v>1347</v>
      </c>
      <c r="H11" s="200"/>
      <c r="I11" s="201"/>
      <c r="J11" s="200"/>
      <c r="K11" s="201"/>
      <c r="L11" s="254">
        <f t="shared" ref="L11:L13" si="10">MIN(E11,G11,I11,K11)</f>
        <v>1281</v>
      </c>
      <c r="M11" s="101">
        <f t="shared" ref="M11:M13" si="11">L11</f>
        <v>1281</v>
      </c>
      <c r="N11" s="268"/>
    </row>
    <row r="12" spans="1:14" s="87" customFormat="1" ht="22.5" customHeight="1">
      <c r="A12" s="91" t="s">
        <v>129</v>
      </c>
      <c r="B12" s="258" t="s">
        <v>298</v>
      </c>
      <c r="C12" s="87" t="s">
        <v>74</v>
      </c>
      <c r="D12" s="303">
        <v>1083</v>
      </c>
      <c r="E12" s="245">
        <v>3618</v>
      </c>
      <c r="F12" s="295">
        <v>1189</v>
      </c>
      <c r="G12" s="245">
        <v>3989</v>
      </c>
      <c r="H12" s="200"/>
      <c r="I12" s="201"/>
      <c r="J12" s="200"/>
      <c r="K12" s="201"/>
      <c r="L12" s="254">
        <f t="shared" si="10"/>
        <v>3618</v>
      </c>
      <c r="M12" s="101">
        <f t="shared" si="11"/>
        <v>3618</v>
      </c>
      <c r="N12" s="325"/>
    </row>
    <row r="13" spans="1:14" s="205" customFormat="1" ht="22.5" customHeight="1">
      <c r="A13" s="91" t="s">
        <v>245</v>
      </c>
      <c r="B13" s="258" t="s">
        <v>299</v>
      </c>
      <c r="C13" s="87" t="s">
        <v>73</v>
      </c>
      <c r="D13" s="303">
        <v>1207</v>
      </c>
      <c r="E13" s="245">
        <v>45000</v>
      </c>
      <c r="F13" s="295">
        <v>1299</v>
      </c>
      <c r="G13" s="245">
        <v>48000</v>
      </c>
      <c r="H13" s="203"/>
      <c r="I13" s="204"/>
      <c r="J13" s="203"/>
      <c r="K13" s="204"/>
      <c r="L13" s="254">
        <f t="shared" si="10"/>
        <v>45000</v>
      </c>
      <c r="M13" s="101">
        <f t="shared" si="11"/>
        <v>45000</v>
      </c>
      <c r="N13" s="325"/>
    </row>
    <row r="14" spans="1:14" s="87" customFormat="1" ht="22.5" customHeight="1">
      <c r="A14" s="91" t="s">
        <v>253</v>
      </c>
      <c r="B14" s="258" t="s">
        <v>303</v>
      </c>
      <c r="C14" s="87" t="s">
        <v>300</v>
      </c>
      <c r="D14" s="303">
        <v>1206</v>
      </c>
      <c r="E14" s="245">
        <v>46500</v>
      </c>
      <c r="F14" s="295">
        <v>1300</v>
      </c>
      <c r="G14" s="245">
        <v>82000</v>
      </c>
      <c r="H14" s="200"/>
      <c r="I14" s="201"/>
      <c r="J14" s="200"/>
      <c r="K14" s="201"/>
      <c r="L14" s="254">
        <f t="shared" ref="L14" si="12">MIN(E14,G14,I14,K14)</f>
        <v>46500</v>
      </c>
      <c r="M14" s="101">
        <f t="shared" ref="M14" si="13">L14</f>
        <v>46500</v>
      </c>
      <c r="N14" s="325"/>
    </row>
    <row r="15" spans="1:14" s="205" customFormat="1" ht="22.5" customHeight="1">
      <c r="A15" s="91" t="s">
        <v>180</v>
      </c>
      <c r="B15" s="258" t="s">
        <v>227</v>
      </c>
      <c r="C15" s="87" t="s">
        <v>73</v>
      </c>
      <c r="D15" s="303">
        <v>1163</v>
      </c>
      <c r="E15" s="245">
        <v>111900</v>
      </c>
      <c r="F15" s="295">
        <v>1256</v>
      </c>
      <c r="G15" s="245">
        <v>111900</v>
      </c>
      <c r="H15" s="203"/>
      <c r="I15" s="204"/>
      <c r="J15" s="203"/>
      <c r="K15" s="204"/>
      <c r="L15" s="254">
        <f t="shared" ref="L15" si="14">MIN(E15,G15,I15,K15)</f>
        <v>111900</v>
      </c>
      <c r="M15" s="101">
        <f t="shared" ref="M15" si="15">L15</f>
        <v>111900</v>
      </c>
      <c r="N15" s="268"/>
    </row>
    <row r="16" spans="1:14" s="281" customFormat="1" ht="23.1" customHeight="1">
      <c r="A16" s="290" t="s">
        <v>237</v>
      </c>
      <c r="B16" s="291" t="s">
        <v>238</v>
      </c>
      <c r="C16" s="281" t="s">
        <v>73</v>
      </c>
      <c r="D16" s="303">
        <v>1111</v>
      </c>
      <c r="E16" s="245">
        <v>11400</v>
      </c>
      <c r="F16" s="296">
        <v>1229</v>
      </c>
      <c r="G16" s="245">
        <v>11080</v>
      </c>
      <c r="H16" s="292"/>
      <c r="I16" s="292"/>
      <c r="J16" s="293"/>
      <c r="K16" s="293"/>
      <c r="L16" s="294">
        <f t="shared" ref="L16" si="16">MIN(E16,G16,I16,K16)</f>
        <v>11080</v>
      </c>
      <c r="M16" s="294">
        <f t="shared" ref="M16" si="17">L16</f>
        <v>11080</v>
      </c>
      <c r="N16" s="282"/>
    </row>
    <row r="17" spans="1:14" s="268" customFormat="1" ht="22.5" customHeight="1">
      <c r="A17" s="91" t="s">
        <v>210</v>
      </c>
      <c r="B17" s="258" t="s">
        <v>326</v>
      </c>
      <c r="C17" s="87" t="s">
        <v>13</v>
      </c>
      <c r="D17" s="450" t="s">
        <v>211</v>
      </c>
      <c r="E17" s="450"/>
      <c r="F17" s="450"/>
      <c r="G17" s="450"/>
      <c r="H17" s="450"/>
      <c r="I17" s="450"/>
      <c r="J17" s="450"/>
      <c r="K17" s="450"/>
      <c r="L17" s="254"/>
      <c r="M17" s="101"/>
    </row>
    <row r="18" spans="1:14" s="325" customFormat="1" ht="22.5" customHeight="1">
      <c r="A18" s="91" t="s">
        <v>301</v>
      </c>
      <c r="B18" s="258" t="s">
        <v>249</v>
      </c>
      <c r="C18" s="87" t="s">
        <v>13</v>
      </c>
      <c r="D18" s="450" t="s">
        <v>211</v>
      </c>
      <c r="E18" s="450"/>
      <c r="F18" s="450"/>
      <c r="G18" s="450"/>
      <c r="H18" s="450"/>
      <c r="I18" s="450"/>
      <c r="J18" s="450"/>
      <c r="K18" s="450"/>
      <c r="L18" s="254"/>
      <c r="M18" s="101"/>
    </row>
    <row r="19" spans="1:14" s="312" customFormat="1" ht="22.5" customHeight="1">
      <c r="A19" s="91"/>
      <c r="B19" s="258"/>
      <c r="C19" s="87"/>
      <c r="D19" s="304"/>
      <c r="E19" s="313"/>
      <c r="F19" s="297"/>
      <c r="G19" s="313"/>
      <c r="H19" s="313"/>
      <c r="I19" s="313"/>
      <c r="J19" s="313"/>
      <c r="K19" s="313"/>
      <c r="L19" s="254"/>
      <c r="M19" s="101"/>
    </row>
    <row r="20" spans="1:14" s="346" customFormat="1" ht="22.5" customHeight="1">
      <c r="A20" s="91"/>
      <c r="B20" s="258"/>
      <c r="C20" s="87"/>
      <c r="D20" s="304"/>
      <c r="E20" s="347"/>
      <c r="F20" s="297"/>
      <c r="G20" s="347"/>
      <c r="H20" s="347"/>
      <c r="I20" s="347"/>
      <c r="J20" s="347"/>
      <c r="K20" s="347"/>
      <c r="L20" s="254"/>
      <c r="M20" s="101"/>
    </row>
    <row r="21" spans="1:14" s="312" customFormat="1" ht="22.5" customHeight="1">
      <c r="A21" s="91"/>
      <c r="B21" s="258"/>
      <c r="C21" s="87"/>
      <c r="D21" s="304"/>
      <c r="E21" s="313"/>
      <c r="F21" s="297"/>
      <c r="G21" s="313"/>
      <c r="H21" s="313"/>
      <c r="I21" s="313"/>
      <c r="J21" s="313"/>
      <c r="K21" s="313"/>
      <c r="L21" s="254"/>
      <c r="M21" s="101"/>
    </row>
    <row r="22" spans="1:14" s="87" customFormat="1" ht="23.45" customHeight="1">
      <c r="A22" s="206" t="s">
        <v>181</v>
      </c>
      <c r="B22" s="259"/>
      <c r="C22" s="268"/>
      <c r="D22" s="303"/>
      <c r="E22" s="246"/>
      <c r="F22" s="298"/>
      <c r="G22" s="246"/>
      <c r="H22" s="94"/>
      <c r="I22" s="93"/>
      <c r="J22" s="94"/>
      <c r="K22" s="93"/>
      <c r="L22" s="255"/>
      <c r="M22" s="256"/>
      <c r="N22" s="90"/>
    </row>
    <row r="23" spans="1:14" s="356" customFormat="1" ht="23.45" customHeight="1">
      <c r="A23" s="358" t="s">
        <v>118</v>
      </c>
      <c r="B23" s="358" t="s">
        <v>76</v>
      </c>
      <c r="C23" s="359" t="s">
        <v>74</v>
      </c>
      <c r="D23" s="305">
        <v>1113</v>
      </c>
      <c r="E23" s="360">
        <v>290</v>
      </c>
      <c r="F23" s="361">
        <v>1233</v>
      </c>
      <c r="G23" s="360">
        <v>348</v>
      </c>
      <c r="H23" s="362"/>
      <c r="I23" s="363"/>
      <c r="J23" s="364"/>
      <c r="K23" s="365"/>
      <c r="L23" s="366">
        <f t="shared" ref="L23" si="18">MIN(E23,G23,I23,K23)</f>
        <v>290</v>
      </c>
      <c r="M23" s="366">
        <f t="shared" ref="M23" si="19">L23</f>
        <v>290</v>
      </c>
      <c r="N23" s="367"/>
    </row>
    <row r="24" spans="1:14" s="87" customFormat="1" ht="21" customHeight="1">
      <c r="A24" s="91" t="s">
        <v>11</v>
      </c>
      <c r="B24" s="258" t="s">
        <v>182</v>
      </c>
      <c r="C24" s="87" t="s">
        <v>74</v>
      </c>
      <c r="D24" s="303">
        <v>1113</v>
      </c>
      <c r="E24" s="245">
        <v>850</v>
      </c>
      <c r="F24" s="295">
        <v>1225</v>
      </c>
      <c r="G24" s="245">
        <v>1086</v>
      </c>
      <c r="H24" s="200"/>
      <c r="I24" s="201"/>
      <c r="J24" s="200"/>
      <c r="K24" s="201"/>
      <c r="L24" s="252">
        <f t="shared" ref="L24" si="20">MIN(E24,G24,I24,K24)</f>
        <v>850</v>
      </c>
      <c r="M24" s="253">
        <f t="shared" ref="M24" si="21">L24</f>
        <v>850</v>
      </c>
      <c r="N24" s="268"/>
    </row>
    <row r="25" spans="1:14" s="87" customFormat="1" ht="23.45" customHeight="1">
      <c r="A25" s="95" t="s">
        <v>132</v>
      </c>
      <c r="B25" s="95" t="s">
        <v>133</v>
      </c>
      <c r="C25" s="96" t="s">
        <v>74</v>
      </c>
      <c r="D25" s="305">
        <v>1109</v>
      </c>
      <c r="E25" s="92">
        <v>970</v>
      </c>
      <c r="F25" s="296">
        <v>1227</v>
      </c>
      <c r="G25" s="92">
        <v>970</v>
      </c>
      <c r="H25" s="97"/>
      <c r="I25" s="98"/>
      <c r="J25" s="99"/>
      <c r="K25" s="100"/>
      <c r="L25" s="252">
        <f t="shared" ref="L25:L28" si="22">MIN(E25,G25,I25,K25)</f>
        <v>970</v>
      </c>
      <c r="M25" s="253">
        <f t="shared" ref="M25:M28" si="23">L25</f>
        <v>970</v>
      </c>
      <c r="N25" s="90"/>
    </row>
    <row r="26" spans="1:14" s="202" customFormat="1" ht="22.5" customHeight="1">
      <c r="A26" s="91" t="s">
        <v>119</v>
      </c>
      <c r="B26" s="258" t="s">
        <v>194</v>
      </c>
      <c r="C26" s="87" t="s">
        <v>74</v>
      </c>
      <c r="D26" s="303">
        <v>1083</v>
      </c>
      <c r="E26" s="245">
        <v>2291</v>
      </c>
      <c r="F26" s="295">
        <v>1196</v>
      </c>
      <c r="G26" s="245">
        <v>3249</v>
      </c>
      <c r="H26" s="200"/>
      <c r="I26" s="201"/>
      <c r="J26" s="200"/>
      <c r="K26" s="201"/>
      <c r="L26" s="254">
        <f t="shared" ref="L26:L27" si="24">MIN(E26,G26,I26,K26)</f>
        <v>2291</v>
      </c>
      <c r="M26" s="101">
        <f t="shared" ref="M26:M27" si="25">L26</f>
        <v>2291</v>
      </c>
      <c r="N26" s="268"/>
    </row>
    <row r="27" spans="1:14" s="356" customFormat="1" ht="23.45" customHeight="1">
      <c r="A27" s="358" t="s">
        <v>120</v>
      </c>
      <c r="B27" s="358" t="s">
        <v>105</v>
      </c>
      <c r="C27" s="359" t="s">
        <v>74</v>
      </c>
      <c r="D27" s="305">
        <v>1082</v>
      </c>
      <c r="E27" s="360">
        <v>275</v>
      </c>
      <c r="F27" s="371">
        <v>1197</v>
      </c>
      <c r="G27" s="360">
        <v>446</v>
      </c>
      <c r="H27" s="362"/>
      <c r="I27" s="363"/>
      <c r="J27" s="364"/>
      <c r="K27" s="365"/>
      <c r="L27" s="366">
        <f t="shared" si="24"/>
        <v>275</v>
      </c>
      <c r="M27" s="366">
        <f t="shared" si="25"/>
        <v>275</v>
      </c>
      <c r="N27" s="361"/>
    </row>
    <row r="28" spans="1:14" s="202" customFormat="1" ht="22.5" customHeight="1">
      <c r="A28" s="91" t="s">
        <v>129</v>
      </c>
      <c r="B28" s="258" t="s">
        <v>104</v>
      </c>
      <c r="C28" s="87" t="s">
        <v>74</v>
      </c>
      <c r="D28" s="303">
        <v>1083</v>
      </c>
      <c r="E28" s="245">
        <v>467</v>
      </c>
      <c r="F28" s="295">
        <v>1189</v>
      </c>
      <c r="G28" s="245">
        <v>505</v>
      </c>
      <c r="H28" s="200"/>
      <c r="I28" s="201"/>
      <c r="J28" s="200"/>
      <c r="K28" s="201"/>
      <c r="L28" s="254">
        <f t="shared" si="22"/>
        <v>467</v>
      </c>
      <c r="M28" s="101">
        <f t="shared" si="23"/>
        <v>467</v>
      </c>
      <c r="N28" s="268"/>
    </row>
    <row r="29" spans="1:14" s="87" customFormat="1" ht="23.45" customHeight="1">
      <c r="A29" s="95" t="s">
        <v>128</v>
      </c>
      <c r="B29" s="95" t="s">
        <v>77</v>
      </c>
      <c r="C29" s="96" t="s">
        <v>73</v>
      </c>
      <c r="D29" s="305">
        <v>1111</v>
      </c>
      <c r="E29" s="92">
        <v>650</v>
      </c>
      <c r="F29" s="296">
        <v>1229</v>
      </c>
      <c r="G29" s="92">
        <v>583</v>
      </c>
      <c r="H29" s="97"/>
      <c r="I29" s="98"/>
      <c r="J29" s="99"/>
      <c r="K29" s="100"/>
      <c r="L29" s="252">
        <f t="shared" ref="L29:L30" si="26">MIN(E29,G29,I29,K29)</f>
        <v>583</v>
      </c>
      <c r="M29" s="253">
        <f t="shared" ref="M29:M30" si="27">L29</f>
        <v>583</v>
      </c>
      <c r="N29" s="268"/>
    </row>
    <row r="30" spans="1:14" s="87" customFormat="1" ht="23.45" customHeight="1">
      <c r="A30" s="95" t="s">
        <v>126</v>
      </c>
      <c r="B30" s="95" t="s">
        <v>127</v>
      </c>
      <c r="C30" s="96" t="s">
        <v>73</v>
      </c>
      <c r="D30" s="305">
        <v>1111</v>
      </c>
      <c r="E30" s="92">
        <v>980</v>
      </c>
      <c r="F30" s="296">
        <v>1229</v>
      </c>
      <c r="G30" s="92">
        <v>836</v>
      </c>
      <c r="H30" s="97"/>
      <c r="I30" s="98"/>
      <c r="J30" s="99"/>
      <c r="K30" s="100"/>
      <c r="L30" s="252">
        <f t="shared" si="26"/>
        <v>836</v>
      </c>
      <c r="M30" s="253">
        <f t="shared" si="27"/>
        <v>836</v>
      </c>
      <c r="N30" s="269"/>
    </row>
    <row r="31" spans="1:14" s="87" customFormat="1" ht="23.45" customHeight="1">
      <c r="A31" s="95"/>
      <c r="B31" s="95"/>
      <c r="C31" s="96"/>
      <c r="D31" s="305"/>
      <c r="E31" s="92"/>
      <c r="F31" s="296"/>
      <c r="G31" s="92"/>
      <c r="H31" s="97"/>
      <c r="I31" s="98"/>
      <c r="J31" s="99"/>
      <c r="K31" s="100"/>
      <c r="L31" s="252"/>
      <c r="M31" s="253"/>
      <c r="N31" s="283"/>
    </row>
    <row r="32" spans="1:14" s="87" customFormat="1" ht="21" customHeight="1">
      <c r="A32" s="206" t="s">
        <v>196</v>
      </c>
      <c r="B32" s="259"/>
      <c r="C32" s="268"/>
      <c r="D32" s="302"/>
      <c r="E32" s="247"/>
      <c r="F32" s="299"/>
      <c r="G32" s="247"/>
      <c r="H32" s="103"/>
      <c r="I32" s="102"/>
      <c r="J32" s="103"/>
      <c r="K32" s="102"/>
      <c r="L32" s="255"/>
      <c r="M32" s="256"/>
      <c r="N32" s="90"/>
    </row>
    <row r="33" spans="1:14" s="356" customFormat="1" ht="23.45" customHeight="1">
      <c r="A33" s="358" t="s">
        <v>118</v>
      </c>
      <c r="B33" s="358" t="s">
        <v>76</v>
      </c>
      <c r="C33" s="359" t="s">
        <v>74</v>
      </c>
      <c r="D33" s="305">
        <v>1113</v>
      </c>
      <c r="E33" s="360">
        <v>290</v>
      </c>
      <c r="F33" s="361">
        <v>1233</v>
      </c>
      <c r="G33" s="360">
        <v>348</v>
      </c>
      <c r="H33" s="362"/>
      <c r="I33" s="363"/>
      <c r="J33" s="364"/>
      <c r="K33" s="365"/>
      <c r="L33" s="366">
        <f t="shared" ref="L33" si="28">MIN(E33,G33,I33,K33)</f>
        <v>290</v>
      </c>
      <c r="M33" s="366">
        <f t="shared" ref="M33" si="29">L33</f>
        <v>290</v>
      </c>
      <c r="N33" s="367"/>
    </row>
    <row r="34" spans="1:14" s="356" customFormat="1" ht="23.45" customHeight="1">
      <c r="A34" s="358" t="s">
        <v>120</v>
      </c>
      <c r="B34" s="358" t="s">
        <v>105</v>
      </c>
      <c r="C34" s="359" t="s">
        <v>74</v>
      </c>
      <c r="D34" s="305">
        <v>1082</v>
      </c>
      <c r="E34" s="360">
        <v>275</v>
      </c>
      <c r="F34" s="371">
        <v>1197</v>
      </c>
      <c r="G34" s="360">
        <v>446</v>
      </c>
      <c r="H34" s="362"/>
      <c r="I34" s="363"/>
      <c r="J34" s="364"/>
      <c r="K34" s="365"/>
      <c r="L34" s="366">
        <f t="shared" ref="L34" si="30">MIN(E34,G34,I34,K34)</f>
        <v>275</v>
      </c>
      <c r="M34" s="366">
        <f t="shared" ref="M34" si="31">L34</f>
        <v>275</v>
      </c>
      <c r="N34" s="361"/>
    </row>
    <row r="35" spans="1:14" s="87" customFormat="1" ht="23.45" customHeight="1">
      <c r="A35" s="95" t="s">
        <v>128</v>
      </c>
      <c r="B35" s="95" t="s">
        <v>77</v>
      </c>
      <c r="C35" s="96" t="s">
        <v>73</v>
      </c>
      <c r="D35" s="305">
        <v>1111</v>
      </c>
      <c r="E35" s="92">
        <v>650</v>
      </c>
      <c r="F35" s="296">
        <v>1229</v>
      </c>
      <c r="G35" s="92">
        <v>583</v>
      </c>
      <c r="H35" s="97"/>
      <c r="I35" s="98"/>
      <c r="J35" s="99"/>
      <c r="K35" s="100"/>
      <c r="L35" s="252">
        <f t="shared" ref="L35" si="32">MIN(E35,G35,I35,K35)</f>
        <v>583</v>
      </c>
      <c r="M35" s="253">
        <f t="shared" ref="M35" si="33">L35</f>
        <v>583</v>
      </c>
      <c r="N35" s="289"/>
    </row>
    <row r="36" spans="1:14" s="87" customFormat="1" ht="21" customHeight="1">
      <c r="A36" s="91" t="s">
        <v>128</v>
      </c>
      <c r="B36" s="258" t="s">
        <v>78</v>
      </c>
      <c r="C36" s="87" t="s">
        <v>73</v>
      </c>
      <c r="D36" s="305">
        <v>1111</v>
      </c>
      <c r="E36" s="92">
        <v>920</v>
      </c>
      <c r="F36" s="296">
        <v>1229</v>
      </c>
      <c r="G36" s="92">
        <v>836</v>
      </c>
      <c r="H36" s="200"/>
      <c r="I36" s="201"/>
      <c r="J36" s="200"/>
      <c r="K36" s="201"/>
      <c r="L36" s="252">
        <f t="shared" ref="L36:L38" si="34">MIN(E36,G36,I36,K36)</f>
        <v>836</v>
      </c>
      <c r="M36" s="253">
        <f t="shared" ref="M36:M38" si="35">L36</f>
        <v>836</v>
      </c>
      <c r="N36" s="268"/>
    </row>
    <row r="37" spans="1:14" s="87" customFormat="1" ht="21" customHeight="1">
      <c r="A37" s="91" t="s">
        <v>130</v>
      </c>
      <c r="B37" s="258" t="s">
        <v>79</v>
      </c>
      <c r="C37" s="87" t="s">
        <v>73</v>
      </c>
      <c r="D37" s="303">
        <v>1213</v>
      </c>
      <c r="E37" s="245">
        <v>1920</v>
      </c>
      <c r="F37" s="295">
        <v>1301</v>
      </c>
      <c r="G37" s="245">
        <v>1879</v>
      </c>
      <c r="H37" s="200"/>
      <c r="I37" s="201"/>
      <c r="J37" s="200"/>
      <c r="K37" s="201"/>
      <c r="L37" s="252">
        <f t="shared" si="34"/>
        <v>1879</v>
      </c>
      <c r="M37" s="253">
        <f t="shared" si="35"/>
        <v>1879</v>
      </c>
      <c r="N37" s="236"/>
    </row>
    <row r="38" spans="1:14" s="87" customFormat="1" ht="21" customHeight="1">
      <c r="A38" s="91" t="s">
        <v>131</v>
      </c>
      <c r="B38" s="258" t="s">
        <v>79</v>
      </c>
      <c r="C38" s="87" t="s">
        <v>73</v>
      </c>
      <c r="D38" s="303">
        <v>1212</v>
      </c>
      <c r="E38" s="245">
        <v>4251</v>
      </c>
      <c r="F38" s="295">
        <v>1301</v>
      </c>
      <c r="G38" s="245">
        <v>3088</v>
      </c>
      <c r="H38" s="203"/>
      <c r="I38" s="204"/>
      <c r="J38" s="203"/>
      <c r="K38" s="204"/>
      <c r="L38" s="252">
        <f t="shared" si="34"/>
        <v>3088</v>
      </c>
      <c r="M38" s="253">
        <f t="shared" si="35"/>
        <v>3088</v>
      </c>
      <c r="N38" s="236"/>
    </row>
    <row r="39" spans="1:14" s="87" customFormat="1" ht="21" customHeight="1">
      <c r="A39" s="91"/>
      <c r="B39" s="258"/>
      <c r="D39" s="303"/>
      <c r="E39" s="245"/>
      <c r="F39" s="295"/>
      <c r="G39" s="245"/>
      <c r="H39" s="203"/>
      <c r="I39" s="204"/>
      <c r="J39" s="203"/>
      <c r="K39" s="204"/>
      <c r="L39" s="252"/>
      <c r="M39" s="253"/>
      <c r="N39" s="325"/>
    </row>
    <row r="40" spans="1:14" s="87" customFormat="1" ht="21" customHeight="1">
      <c r="A40" s="91"/>
      <c r="B40" s="258"/>
      <c r="D40" s="303"/>
      <c r="E40" s="245"/>
      <c r="F40" s="295"/>
      <c r="G40" s="245"/>
      <c r="H40" s="203"/>
      <c r="I40" s="204"/>
      <c r="J40" s="203"/>
      <c r="K40" s="204"/>
      <c r="L40" s="252"/>
      <c r="M40" s="253"/>
      <c r="N40" s="325"/>
    </row>
    <row r="41" spans="1:14" s="87" customFormat="1" ht="24" customHeight="1">
      <c r="A41" s="206" t="s">
        <v>183</v>
      </c>
      <c r="B41" s="259"/>
      <c r="C41" s="236"/>
      <c r="D41" s="303"/>
      <c r="E41" s="246"/>
      <c r="F41" s="298"/>
      <c r="G41" s="246"/>
      <c r="H41" s="94"/>
      <c r="I41" s="93"/>
      <c r="J41" s="94"/>
      <c r="K41" s="93"/>
      <c r="L41" s="255"/>
      <c r="M41" s="256"/>
      <c r="N41" s="90"/>
    </row>
    <row r="42" spans="1:14" s="356" customFormat="1" ht="23.45" customHeight="1">
      <c r="A42" s="358" t="s">
        <v>118</v>
      </c>
      <c r="B42" s="358" t="s">
        <v>76</v>
      </c>
      <c r="C42" s="359" t="s">
        <v>74</v>
      </c>
      <c r="D42" s="305">
        <v>1113</v>
      </c>
      <c r="E42" s="360">
        <v>290</v>
      </c>
      <c r="F42" s="361">
        <v>1233</v>
      </c>
      <c r="G42" s="360">
        <v>348</v>
      </c>
      <c r="H42" s="362"/>
      <c r="I42" s="363"/>
      <c r="J42" s="364"/>
      <c r="K42" s="365"/>
      <c r="L42" s="366">
        <f t="shared" ref="L42:L43" si="36">MIN(E42,G42,I42,K42)</f>
        <v>290</v>
      </c>
      <c r="M42" s="366">
        <f t="shared" ref="M42:M43" si="37">L42</f>
        <v>290</v>
      </c>
      <c r="N42" s="367"/>
    </row>
    <row r="43" spans="1:14" s="356" customFormat="1" ht="24" customHeight="1">
      <c r="A43" s="291" t="s">
        <v>118</v>
      </c>
      <c r="B43" s="73" t="s">
        <v>75</v>
      </c>
      <c r="C43" s="356" t="s">
        <v>74</v>
      </c>
      <c r="D43" s="305">
        <v>1113</v>
      </c>
      <c r="E43" s="360">
        <v>350</v>
      </c>
      <c r="F43" s="361">
        <v>1233</v>
      </c>
      <c r="G43" s="368">
        <v>418</v>
      </c>
      <c r="H43" s="369"/>
      <c r="I43" s="370"/>
      <c r="J43" s="369"/>
      <c r="K43" s="370"/>
      <c r="L43" s="366">
        <f t="shared" si="36"/>
        <v>350</v>
      </c>
      <c r="M43" s="366">
        <f t="shared" si="37"/>
        <v>350</v>
      </c>
      <c r="N43" s="367"/>
    </row>
    <row r="44" spans="1:14" s="87" customFormat="1" ht="23.45" customHeight="1">
      <c r="A44" s="95" t="s">
        <v>132</v>
      </c>
      <c r="B44" s="95" t="s">
        <v>133</v>
      </c>
      <c r="C44" s="96" t="s">
        <v>74</v>
      </c>
      <c r="D44" s="305">
        <v>1109</v>
      </c>
      <c r="E44" s="92">
        <v>970</v>
      </c>
      <c r="F44" s="296">
        <v>1227</v>
      </c>
      <c r="G44" s="92">
        <v>970</v>
      </c>
      <c r="H44" s="97"/>
      <c r="I44" s="98"/>
      <c r="J44" s="99"/>
      <c r="K44" s="100"/>
      <c r="L44" s="252">
        <f t="shared" ref="L44:L45" si="38">MIN(E44,G44,I44,K44)</f>
        <v>970</v>
      </c>
      <c r="M44" s="253">
        <f t="shared" ref="M44:M52" si="39">L44</f>
        <v>970</v>
      </c>
      <c r="N44" s="90"/>
    </row>
    <row r="45" spans="1:14" s="356" customFormat="1" ht="23.45" customHeight="1">
      <c r="A45" s="358" t="s">
        <v>120</v>
      </c>
      <c r="B45" s="358" t="s">
        <v>105</v>
      </c>
      <c r="C45" s="359" t="s">
        <v>74</v>
      </c>
      <c r="D45" s="305">
        <v>1082</v>
      </c>
      <c r="E45" s="360">
        <v>275</v>
      </c>
      <c r="F45" s="371">
        <v>1197</v>
      </c>
      <c r="G45" s="360">
        <v>446</v>
      </c>
      <c r="H45" s="362"/>
      <c r="I45" s="363"/>
      <c r="J45" s="364"/>
      <c r="K45" s="365"/>
      <c r="L45" s="366">
        <f t="shared" si="38"/>
        <v>275</v>
      </c>
      <c r="M45" s="366">
        <f t="shared" si="39"/>
        <v>275</v>
      </c>
      <c r="N45" s="361"/>
    </row>
    <row r="46" spans="1:14" s="87" customFormat="1" ht="24" customHeight="1">
      <c r="A46" s="91" t="s">
        <v>126</v>
      </c>
      <c r="B46" s="258" t="s">
        <v>134</v>
      </c>
      <c r="C46" s="87" t="s">
        <v>73</v>
      </c>
      <c r="D46" s="303">
        <v>1111</v>
      </c>
      <c r="E46" s="245">
        <v>790</v>
      </c>
      <c r="F46" s="296">
        <v>1229</v>
      </c>
      <c r="G46" s="245">
        <v>704</v>
      </c>
      <c r="H46" s="203"/>
      <c r="I46" s="204"/>
      <c r="J46" s="203"/>
      <c r="K46" s="204"/>
      <c r="L46" s="250">
        <f t="shared" ref="L46:L53" si="40">MIN(E46,G46,I46,K46)</f>
        <v>704</v>
      </c>
      <c r="M46" s="253">
        <f t="shared" si="39"/>
        <v>704</v>
      </c>
      <c r="N46" s="236"/>
    </row>
    <row r="47" spans="1:14" s="236" customFormat="1" ht="24" customHeight="1">
      <c r="A47" s="190" t="s">
        <v>202</v>
      </c>
      <c r="B47" s="260" t="s">
        <v>203</v>
      </c>
      <c r="C47" s="191" t="s">
        <v>204</v>
      </c>
      <c r="D47" s="306">
        <v>1111</v>
      </c>
      <c r="E47" s="192">
        <v>290</v>
      </c>
      <c r="F47" s="296">
        <v>1229</v>
      </c>
      <c r="G47" s="192">
        <v>286</v>
      </c>
      <c r="H47" s="193"/>
      <c r="I47" s="194"/>
      <c r="J47" s="195"/>
      <c r="K47" s="194"/>
      <c r="L47" s="250">
        <f t="shared" si="40"/>
        <v>286</v>
      </c>
      <c r="M47" s="253">
        <f t="shared" si="39"/>
        <v>286</v>
      </c>
      <c r="N47" s="239"/>
    </row>
    <row r="48" spans="1:14" s="87" customFormat="1" ht="24" customHeight="1">
      <c r="A48" s="91" t="s">
        <v>126</v>
      </c>
      <c r="B48" s="258" t="s">
        <v>127</v>
      </c>
      <c r="C48" s="87" t="s">
        <v>73</v>
      </c>
      <c r="D48" s="303">
        <v>1111</v>
      </c>
      <c r="E48" s="245">
        <v>980</v>
      </c>
      <c r="F48" s="296">
        <v>1229</v>
      </c>
      <c r="G48" s="92">
        <v>836</v>
      </c>
      <c r="H48" s="203"/>
      <c r="I48" s="204"/>
      <c r="J48" s="203"/>
      <c r="K48" s="204"/>
      <c r="L48" s="250">
        <f t="shared" si="40"/>
        <v>836</v>
      </c>
      <c r="M48" s="253">
        <f t="shared" si="39"/>
        <v>836</v>
      </c>
      <c r="N48" s="236"/>
    </row>
    <row r="49" spans="1:14" s="236" customFormat="1" ht="24" customHeight="1">
      <c r="A49" s="91" t="s">
        <v>128</v>
      </c>
      <c r="B49" s="258" t="s">
        <v>205</v>
      </c>
      <c r="C49" s="236" t="s">
        <v>73</v>
      </c>
      <c r="D49" s="306">
        <v>1111</v>
      </c>
      <c r="E49" s="192">
        <v>290</v>
      </c>
      <c r="F49" s="296">
        <v>1229</v>
      </c>
      <c r="G49" s="192">
        <v>286</v>
      </c>
      <c r="H49" s="195"/>
      <c r="I49" s="195"/>
      <c r="J49" s="195"/>
      <c r="K49" s="195"/>
      <c r="L49" s="250">
        <f t="shared" si="40"/>
        <v>286</v>
      </c>
      <c r="M49" s="253">
        <f t="shared" si="39"/>
        <v>286</v>
      </c>
      <c r="N49" s="239"/>
    </row>
    <row r="50" spans="1:14" s="87" customFormat="1" ht="24" customHeight="1">
      <c r="A50" s="91" t="s">
        <v>128</v>
      </c>
      <c r="B50" s="258" t="s">
        <v>77</v>
      </c>
      <c r="C50" s="87" t="s">
        <v>73</v>
      </c>
      <c r="D50" s="305">
        <v>1111</v>
      </c>
      <c r="E50" s="92">
        <v>650</v>
      </c>
      <c r="F50" s="296">
        <v>1229</v>
      </c>
      <c r="G50" s="92">
        <v>583</v>
      </c>
      <c r="H50" s="203"/>
      <c r="I50" s="204"/>
      <c r="J50" s="203"/>
      <c r="K50" s="204"/>
      <c r="L50" s="250">
        <f t="shared" si="40"/>
        <v>583</v>
      </c>
      <c r="M50" s="253">
        <f t="shared" si="39"/>
        <v>583</v>
      </c>
      <c r="N50" s="236"/>
    </row>
    <row r="51" spans="1:14" s="87" customFormat="1" ht="24" customHeight="1">
      <c r="A51" s="91" t="s">
        <v>121</v>
      </c>
      <c r="B51" s="258" t="s">
        <v>80</v>
      </c>
      <c r="C51" s="87" t="s">
        <v>73</v>
      </c>
      <c r="D51" s="303">
        <v>1211</v>
      </c>
      <c r="E51" s="245">
        <v>1670</v>
      </c>
      <c r="F51" s="295">
        <v>1301</v>
      </c>
      <c r="G51" s="245">
        <v>1839</v>
      </c>
      <c r="H51" s="203"/>
      <c r="I51" s="204"/>
      <c r="J51" s="203"/>
      <c r="K51" s="204"/>
      <c r="L51" s="250">
        <f t="shared" si="40"/>
        <v>1670</v>
      </c>
      <c r="M51" s="253">
        <f t="shared" si="39"/>
        <v>1670</v>
      </c>
      <c r="N51" s="236"/>
    </row>
    <row r="52" spans="1:14" s="87" customFormat="1" ht="24" customHeight="1">
      <c r="A52" s="91" t="s">
        <v>121</v>
      </c>
      <c r="B52" s="258" t="s">
        <v>79</v>
      </c>
      <c r="C52" s="87" t="s">
        <v>73</v>
      </c>
      <c r="D52" s="303">
        <v>1211</v>
      </c>
      <c r="E52" s="245">
        <v>2480</v>
      </c>
      <c r="F52" s="295">
        <v>1301</v>
      </c>
      <c r="G52" s="245">
        <v>2843</v>
      </c>
      <c r="H52" s="203"/>
      <c r="I52" s="204"/>
      <c r="J52" s="203"/>
      <c r="K52" s="204"/>
      <c r="L52" s="250">
        <f t="shared" si="40"/>
        <v>2480</v>
      </c>
      <c r="M52" s="253">
        <f t="shared" si="39"/>
        <v>2480</v>
      </c>
      <c r="N52" s="236"/>
    </row>
    <row r="53" spans="1:14" s="87" customFormat="1" ht="24" customHeight="1">
      <c r="A53" s="91" t="s">
        <v>121</v>
      </c>
      <c r="B53" s="258" t="s">
        <v>135</v>
      </c>
      <c r="C53" s="87" t="s">
        <v>73</v>
      </c>
      <c r="D53" s="303">
        <v>1211</v>
      </c>
      <c r="E53" s="245">
        <v>3200</v>
      </c>
      <c r="F53" s="295">
        <v>1301</v>
      </c>
      <c r="G53" s="245">
        <v>3718</v>
      </c>
      <c r="H53" s="203"/>
      <c r="I53" s="204"/>
      <c r="J53" s="203"/>
      <c r="K53" s="204"/>
      <c r="L53" s="250">
        <f t="shared" si="40"/>
        <v>3200</v>
      </c>
      <c r="M53" s="253">
        <f t="shared" ref="M53" si="41">L53</f>
        <v>3200</v>
      </c>
      <c r="N53" s="236"/>
    </row>
    <row r="54" spans="1:14" s="87" customFormat="1" ht="24" customHeight="1">
      <c r="A54" s="91" t="s">
        <v>81</v>
      </c>
      <c r="B54" s="258" t="s">
        <v>206</v>
      </c>
      <c r="C54" s="87" t="s">
        <v>73</v>
      </c>
      <c r="D54" s="303"/>
      <c r="E54" s="248"/>
      <c r="F54" s="85"/>
      <c r="G54" s="248"/>
      <c r="H54" s="103"/>
      <c r="I54" s="102"/>
      <c r="J54" s="103"/>
      <c r="K54" s="102"/>
      <c r="L54" s="250"/>
      <c r="M54" s="253"/>
      <c r="N54" s="90" t="s">
        <v>316</v>
      </c>
    </row>
    <row r="55" spans="1:14" s="87" customFormat="1" ht="24" customHeight="1">
      <c r="A55" s="91" t="s">
        <v>81</v>
      </c>
      <c r="B55" s="258" t="s">
        <v>302</v>
      </c>
      <c r="C55" s="87" t="s">
        <v>73</v>
      </c>
      <c r="D55" s="303"/>
      <c r="E55" s="248"/>
      <c r="F55" s="85"/>
      <c r="G55" s="248"/>
      <c r="H55" s="103"/>
      <c r="I55" s="102"/>
      <c r="J55" s="103"/>
      <c r="K55" s="102"/>
      <c r="L55" s="250"/>
      <c r="M55" s="253"/>
      <c r="N55" s="90" t="s">
        <v>316</v>
      </c>
    </row>
    <row r="56" spans="1:14" s="87" customFormat="1" ht="24" customHeight="1">
      <c r="A56" s="91" t="s">
        <v>81</v>
      </c>
      <c r="B56" s="258" t="s">
        <v>207</v>
      </c>
      <c r="C56" s="87" t="s">
        <v>73</v>
      </c>
      <c r="D56" s="303"/>
      <c r="E56" s="248"/>
      <c r="F56" s="85"/>
      <c r="G56" s="248"/>
      <c r="H56" s="103"/>
      <c r="I56" s="102"/>
      <c r="J56" s="103"/>
      <c r="K56" s="102"/>
      <c r="L56" s="250"/>
      <c r="M56" s="253"/>
      <c r="N56" s="90" t="s">
        <v>316</v>
      </c>
    </row>
    <row r="57" spans="1:14" s="87" customFormat="1" ht="24" customHeight="1">
      <c r="A57" s="91" t="s">
        <v>81</v>
      </c>
      <c r="B57" s="258" t="s">
        <v>208</v>
      </c>
      <c r="C57" s="87" t="s">
        <v>73</v>
      </c>
      <c r="D57" s="303"/>
      <c r="E57" s="248"/>
      <c r="F57" s="85"/>
      <c r="G57" s="248"/>
      <c r="H57" s="103"/>
      <c r="I57" s="102"/>
      <c r="J57" s="103"/>
      <c r="K57" s="102"/>
      <c r="L57" s="250"/>
      <c r="M57" s="253"/>
      <c r="N57" s="90" t="s">
        <v>316</v>
      </c>
    </row>
    <row r="58" spans="1:14" s="87" customFormat="1" ht="24" customHeight="1">
      <c r="A58" s="91"/>
      <c r="B58" s="258"/>
      <c r="D58" s="303"/>
      <c r="E58" s="248"/>
      <c r="F58" s="85"/>
      <c r="G58" s="248"/>
      <c r="H58" s="103"/>
      <c r="I58" s="102"/>
      <c r="J58" s="103"/>
      <c r="K58" s="102"/>
      <c r="L58" s="250"/>
      <c r="M58" s="253"/>
      <c r="N58" s="90"/>
    </row>
    <row r="59" spans="1:14" s="87" customFormat="1" ht="21" customHeight="1">
      <c r="A59" s="206" t="s">
        <v>352</v>
      </c>
      <c r="B59" s="259"/>
      <c r="C59" s="346"/>
      <c r="D59" s="302"/>
      <c r="E59" s="247"/>
      <c r="F59" s="299"/>
      <c r="G59" s="247"/>
      <c r="H59" s="103"/>
      <c r="I59" s="102"/>
      <c r="J59" s="103"/>
      <c r="K59" s="102"/>
      <c r="L59" s="255"/>
      <c r="M59" s="256"/>
      <c r="N59" s="90"/>
    </row>
    <row r="60" spans="1:14" s="356" customFormat="1" ht="23.45" customHeight="1">
      <c r="A60" s="358" t="s">
        <v>118</v>
      </c>
      <c r="B60" s="358" t="s">
        <v>76</v>
      </c>
      <c r="C60" s="359" t="s">
        <v>74</v>
      </c>
      <c r="D60" s="305">
        <v>1113</v>
      </c>
      <c r="E60" s="360">
        <v>290</v>
      </c>
      <c r="F60" s="361">
        <v>1233</v>
      </c>
      <c r="G60" s="360">
        <v>348</v>
      </c>
      <c r="H60" s="362"/>
      <c r="I60" s="363"/>
      <c r="J60" s="364"/>
      <c r="K60" s="365"/>
      <c r="L60" s="366">
        <f t="shared" ref="L60" si="42">MIN(E60,G60,I60,K60)</f>
        <v>290</v>
      </c>
      <c r="M60" s="366">
        <f t="shared" ref="M60" si="43">L60</f>
        <v>290</v>
      </c>
      <c r="N60" s="367"/>
    </row>
    <row r="61" spans="1:14" s="356" customFormat="1" ht="23.45" customHeight="1">
      <c r="A61" s="358" t="s">
        <v>120</v>
      </c>
      <c r="B61" s="358" t="s">
        <v>105</v>
      </c>
      <c r="C61" s="359" t="s">
        <v>74</v>
      </c>
      <c r="D61" s="305">
        <v>1082</v>
      </c>
      <c r="E61" s="360">
        <v>275</v>
      </c>
      <c r="F61" s="371">
        <v>1197</v>
      </c>
      <c r="G61" s="360">
        <v>446</v>
      </c>
      <c r="H61" s="362"/>
      <c r="I61" s="363"/>
      <c r="J61" s="364"/>
      <c r="K61" s="365"/>
      <c r="L61" s="366">
        <f t="shared" ref="L61" si="44">MIN(E61,G61,I61,K61)</f>
        <v>275</v>
      </c>
      <c r="M61" s="366">
        <f t="shared" ref="M61" si="45">L61</f>
        <v>275</v>
      </c>
      <c r="N61" s="361"/>
    </row>
    <row r="62" spans="1:14" s="87" customFormat="1" ht="23.45" customHeight="1">
      <c r="A62" s="95" t="s">
        <v>128</v>
      </c>
      <c r="B62" s="95" t="s">
        <v>77</v>
      </c>
      <c r="C62" s="96" t="s">
        <v>73</v>
      </c>
      <c r="D62" s="305">
        <v>1111</v>
      </c>
      <c r="E62" s="92">
        <v>650</v>
      </c>
      <c r="F62" s="296">
        <v>1229</v>
      </c>
      <c r="G62" s="92">
        <v>583</v>
      </c>
      <c r="H62" s="97"/>
      <c r="I62" s="98"/>
      <c r="J62" s="99"/>
      <c r="K62" s="100"/>
      <c r="L62" s="252">
        <f t="shared" ref="L62:L65" si="46">MIN(E62,G62,I62,K62)</f>
        <v>583</v>
      </c>
      <c r="M62" s="253">
        <f t="shared" ref="M62:M65" si="47">L62</f>
        <v>583</v>
      </c>
      <c r="N62" s="346"/>
    </row>
    <row r="63" spans="1:14" s="87" customFormat="1" ht="21" customHeight="1">
      <c r="A63" s="91" t="s">
        <v>128</v>
      </c>
      <c r="B63" s="258" t="s">
        <v>78</v>
      </c>
      <c r="C63" s="87" t="s">
        <v>73</v>
      </c>
      <c r="D63" s="305">
        <v>1111</v>
      </c>
      <c r="E63" s="92">
        <v>920</v>
      </c>
      <c r="F63" s="296">
        <v>1229</v>
      </c>
      <c r="G63" s="92">
        <v>836</v>
      </c>
      <c r="H63" s="200"/>
      <c r="I63" s="201"/>
      <c r="J63" s="200"/>
      <c r="K63" s="201"/>
      <c r="L63" s="252">
        <f t="shared" si="46"/>
        <v>836</v>
      </c>
      <c r="M63" s="253">
        <f t="shared" si="47"/>
        <v>836</v>
      </c>
      <c r="N63" s="346"/>
    </row>
    <row r="64" spans="1:14" s="87" customFormat="1" ht="21" customHeight="1">
      <c r="A64" s="91" t="s">
        <v>130</v>
      </c>
      <c r="B64" s="258" t="s">
        <v>79</v>
      </c>
      <c r="C64" s="87" t="s">
        <v>73</v>
      </c>
      <c r="D64" s="303">
        <v>1213</v>
      </c>
      <c r="E64" s="245">
        <v>1920</v>
      </c>
      <c r="F64" s="295">
        <v>1301</v>
      </c>
      <c r="G64" s="245">
        <v>1879</v>
      </c>
      <c r="H64" s="200"/>
      <c r="I64" s="201"/>
      <c r="J64" s="200"/>
      <c r="K64" s="201"/>
      <c r="L64" s="252">
        <f t="shared" si="46"/>
        <v>1879</v>
      </c>
      <c r="M64" s="253">
        <f t="shared" si="47"/>
        <v>1879</v>
      </c>
      <c r="N64" s="346"/>
    </row>
    <row r="65" spans="1:14" s="87" customFormat="1" ht="21" customHeight="1">
      <c r="A65" s="91" t="s">
        <v>131</v>
      </c>
      <c r="B65" s="258" t="s">
        <v>79</v>
      </c>
      <c r="C65" s="87" t="s">
        <v>73</v>
      </c>
      <c r="D65" s="303">
        <v>1212</v>
      </c>
      <c r="E65" s="245">
        <v>4251</v>
      </c>
      <c r="F65" s="295">
        <v>1301</v>
      </c>
      <c r="G65" s="245">
        <v>3088</v>
      </c>
      <c r="H65" s="203"/>
      <c r="I65" s="204"/>
      <c r="J65" s="203"/>
      <c r="K65" s="204"/>
      <c r="L65" s="252">
        <f t="shared" si="46"/>
        <v>3088</v>
      </c>
      <c r="M65" s="253">
        <f t="shared" si="47"/>
        <v>3088</v>
      </c>
      <c r="N65" s="346"/>
    </row>
    <row r="66" spans="1:14" s="87" customFormat="1" ht="21" customHeight="1">
      <c r="A66" s="91"/>
      <c r="B66" s="258"/>
      <c r="D66" s="303"/>
      <c r="E66" s="245"/>
      <c r="F66" s="295"/>
      <c r="G66" s="245"/>
      <c r="H66" s="203"/>
      <c r="I66" s="204"/>
      <c r="J66" s="203"/>
      <c r="K66" s="204"/>
      <c r="L66" s="252"/>
      <c r="M66" s="253"/>
      <c r="N66" s="346"/>
    </row>
    <row r="67" spans="1:14" s="87" customFormat="1" ht="21" customHeight="1">
      <c r="A67" s="91"/>
      <c r="B67" s="258"/>
      <c r="D67" s="303"/>
      <c r="E67" s="245"/>
      <c r="F67" s="295"/>
      <c r="G67" s="245"/>
      <c r="H67" s="203"/>
      <c r="I67" s="204"/>
      <c r="J67" s="203"/>
      <c r="K67" s="204"/>
      <c r="L67" s="252"/>
      <c r="M67" s="253"/>
      <c r="N67" s="346"/>
    </row>
    <row r="68" spans="1:14" s="87" customFormat="1" ht="24" customHeight="1">
      <c r="A68" s="206" t="s">
        <v>353</v>
      </c>
      <c r="B68" s="259"/>
      <c r="C68" s="346"/>
      <c r="D68" s="303"/>
      <c r="E68" s="246"/>
      <c r="F68" s="298"/>
      <c r="G68" s="246"/>
      <c r="H68" s="94"/>
      <c r="I68" s="93"/>
      <c r="J68" s="94"/>
      <c r="K68" s="93"/>
      <c r="L68" s="255"/>
      <c r="M68" s="256"/>
      <c r="N68" s="90"/>
    </row>
    <row r="69" spans="1:14" s="356" customFormat="1" ht="23.45" customHeight="1">
      <c r="A69" s="358" t="s">
        <v>118</v>
      </c>
      <c r="B69" s="358" t="s">
        <v>76</v>
      </c>
      <c r="C69" s="359" t="s">
        <v>74</v>
      </c>
      <c r="D69" s="305">
        <v>1113</v>
      </c>
      <c r="E69" s="360">
        <v>290</v>
      </c>
      <c r="F69" s="361">
        <v>1233</v>
      </c>
      <c r="G69" s="360">
        <v>348</v>
      </c>
      <c r="H69" s="362"/>
      <c r="I69" s="363"/>
      <c r="J69" s="364"/>
      <c r="K69" s="365"/>
      <c r="L69" s="366">
        <f t="shared" ref="L69:L70" si="48">MIN(E69,G69,I69,K69)</f>
        <v>290</v>
      </c>
      <c r="M69" s="366">
        <f t="shared" ref="M69:M70" si="49">L69</f>
        <v>290</v>
      </c>
      <c r="N69" s="367"/>
    </row>
    <row r="70" spans="1:14" s="356" customFormat="1" ht="24" customHeight="1">
      <c r="A70" s="291" t="s">
        <v>118</v>
      </c>
      <c r="B70" s="73" t="s">
        <v>75</v>
      </c>
      <c r="C70" s="356" t="s">
        <v>74</v>
      </c>
      <c r="D70" s="305">
        <v>1113</v>
      </c>
      <c r="E70" s="360">
        <v>350</v>
      </c>
      <c r="F70" s="361">
        <v>1233</v>
      </c>
      <c r="G70" s="368">
        <v>418</v>
      </c>
      <c r="H70" s="369"/>
      <c r="I70" s="370"/>
      <c r="J70" s="369"/>
      <c r="K70" s="370"/>
      <c r="L70" s="366">
        <f t="shared" si="48"/>
        <v>350</v>
      </c>
      <c r="M70" s="366">
        <f t="shared" si="49"/>
        <v>350</v>
      </c>
      <c r="N70" s="367"/>
    </row>
    <row r="71" spans="1:14" s="87" customFormat="1" ht="23.45" customHeight="1">
      <c r="A71" s="95" t="s">
        <v>132</v>
      </c>
      <c r="B71" s="95" t="s">
        <v>133</v>
      </c>
      <c r="C71" s="96" t="s">
        <v>74</v>
      </c>
      <c r="D71" s="305">
        <v>1109</v>
      </c>
      <c r="E71" s="92">
        <v>970</v>
      </c>
      <c r="F71" s="296">
        <v>1227</v>
      </c>
      <c r="G71" s="92">
        <v>970</v>
      </c>
      <c r="H71" s="97"/>
      <c r="I71" s="98"/>
      <c r="J71" s="99"/>
      <c r="K71" s="100"/>
      <c r="L71" s="252">
        <f t="shared" ref="L71:L80" si="50">MIN(E71,G71,I71,K71)</f>
        <v>970</v>
      </c>
      <c r="M71" s="253">
        <f t="shared" ref="M71:M80" si="51">L71</f>
        <v>970</v>
      </c>
      <c r="N71" s="90"/>
    </row>
    <row r="72" spans="1:14" s="356" customFormat="1" ht="23.45" customHeight="1">
      <c r="A72" s="358" t="s">
        <v>120</v>
      </c>
      <c r="B72" s="358" t="s">
        <v>105</v>
      </c>
      <c r="C72" s="359" t="s">
        <v>74</v>
      </c>
      <c r="D72" s="305">
        <v>1082</v>
      </c>
      <c r="E72" s="360">
        <v>275</v>
      </c>
      <c r="F72" s="371">
        <v>1197</v>
      </c>
      <c r="G72" s="360">
        <v>446</v>
      </c>
      <c r="H72" s="362"/>
      <c r="I72" s="363"/>
      <c r="J72" s="364"/>
      <c r="K72" s="365"/>
      <c r="L72" s="366">
        <f t="shared" si="50"/>
        <v>275</v>
      </c>
      <c r="M72" s="366">
        <f t="shared" si="51"/>
        <v>275</v>
      </c>
      <c r="N72" s="361"/>
    </row>
    <row r="73" spans="1:14" s="87" customFormat="1" ht="24" customHeight="1">
      <c r="A73" s="91" t="s">
        <v>126</v>
      </c>
      <c r="B73" s="258" t="s">
        <v>134</v>
      </c>
      <c r="C73" s="87" t="s">
        <v>73</v>
      </c>
      <c r="D73" s="303">
        <v>1111</v>
      </c>
      <c r="E73" s="245">
        <v>790</v>
      </c>
      <c r="F73" s="296">
        <v>1229</v>
      </c>
      <c r="G73" s="245">
        <v>704</v>
      </c>
      <c r="H73" s="203"/>
      <c r="I73" s="204"/>
      <c r="J73" s="203"/>
      <c r="K73" s="204"/>
      <c r="L73" s="250">
        <f t="shared" si="50"/>
        <v>704</v>
      </c>
      <c r="M73" s="253">
        <f t="shared" si="51"/>
        <v>704</v>
      </c>
      <c r="N73" s="346"/>
    </row>
    <row r="74" spans="1:14" s="346" customFormat="1" ht="24" customHeight="1">
      <c r="A74" s="190" t="s">
        <v>202</v>
      </c>
      <c r="B74" s="260" t="s">
        <v>203</v>
      </c>
      <c r="C74" s="191" t="s">
        <v>204</v>
      </c>
      <c r="D74" s="306">
        <v>1111</v>
      </c>
      <c r="E74" s="192">
        <v>290</v>
      </c>
      <c r="F74" s="296">
        <v>1229</v>
      </c>
      <c r="G74" s="192">
        <v>286</v>
      </c>
      <c r="H74" s="193"/>
      <c r="I74" s="194"/>
      <c r="J74" s="195"/>
      <c r="K74" s="194"/>
      <c r="L74" s="250">
        <f t="shared" si="50"/>
        <v>286</v>
      </c>
      <c r="M74" s="253">
        <f t="shared" si="51"/>
        <v>286</v>
      </c>
      <c r="N74" s="347"/>
    </row>
    <row r="75" spans="1:14" s="87" customFormat="1" ht="24" customHeight="1">
      <c r="A75" s="91" t="s">
        <v>126</v>
      </c>
      <c r="B75" s="258" t="s">
        <v>127</v>
      </c>
      <c r="C75" s="87" t="s">
        <v>73</v>
      </c>
      <c r="D75" s="303">
        <v>1111</v>
      </c>
      <c r="E75" s="245">
        <v>980</v>
      </c>
      <c r="F75" s="296">
        <v>1229</v>
      </c>
      <c r="G75" s="92">
        <v>836</v>
      </c>
      <c r="H75" s="203"/>
      <c r="I75" s="204"/>
      <c r="J75" s="203"/>
      <c r="K75" s="204"/>
      <c r="L75" s="250">
        <f t="shared" si="50"/>
        <v>836</v>
      </c>
      <c r="M75" s="253">
        <f t="shared" si="51"/>
        <v>836</v>
      </c>
      <c r="N75" s="346"/>
    </row>
    <row r="76" spans="1:14" s="346" customFormat="1" ht="24" customHeight="1">
      <c r="A76" s="91" t="s">
        <v>128</v>
      </c>
      <c r="B76" s="258" t="s">
        <v>205</v>
      </c>
      <c r="C76" s="346" t="s">
        <v>73</v>
      </c>
      <c r="D76" s="306">
        <v>1111</v>
      </c>
      <c r="E76" s="192">
        <v>290</v>
      </c>
      <c r="F76" s="296">
        <v>1229</v>
      </c>
      <c r="G76" s="192">
        <v>286</v>
      </c>
      <c r="H76" s="195"/>
      <c r="I76" s="195"/>
      <c r="J76" s="195"/>
      <c r="K76" s="195"/>
      <c r="L76" s="250">
        <f t="shared" si="50"/>
        <v>286</v>
      </c>
      <c r="M76" s="253">
        <f t="shared" si="51"/>
        <v>286</v>
      </c>
      <c r="N76" s="347"/>
    </row>
    <row r="77" spans="1:14" s="87" customFormat="1" ht="24" customHeight="1">
      <c r="A77" s="91" t="s">
        <v>128</v>
      </c>
      <c r="B77" s="258" t="s">
        <v>77</v>
      </c>
      <c r="C77" s="87" t="s">
        <v>73</v>
      </c>
      <c r="D77" s="305">
        <v>1111</v>
      </c>
      <c r="E77" s="92">
        <v>650</v>
      </c>
      <c r="F77" s="296">
        <v>1229</v>
      </c>
      <c r="G77" s="92">
        <v>583</v>
      </c>
      <c r="H77" s="203"/>
      <c r="I77" s="204"/>
      <c r="J77" s="203"/>
      <c r="K77" s="204"/>
      <c r="L77" s="250">
        <f t="shared" si="50"/>
        <v>583</v>
      </c>
      <c r="M77" s="253">
        <f t="shared" si="51"/>
        <v>583</v>
      </c>
      <c r="N77" s="346"/>
    </row>
    <row r="78" spans="1:14" s="87" customFormat="1" ht="24" customHeight="1">
      <c r="A78" s="91" t="s">
        <v>121</v>
      </c>
      <c r="B78" s="258" t="s">
        <v>80</v>
      </c>
      <c r="C78" s="87" t="s">
        <v>73</v>
      </c>
      <c r="D78" s="303">
        <v>1211</v>
      </c>
      <c r="E78" s="245">
        <v>1670</v>
      </c>
      <c r="F78" s="295">
        <v>1301</v>
      </c>
      <c r="G78" s="245">
        <v>1839</v>
      </c>
      <c r="H78" s="203"/>
      <c r="I78" s="204"/>
      <c r="J78" s="203"/>
      <c r="K78" s="204"/>
      <c r="L78" s="250">
        <f t="shared" si="50"/>
        <v>1670</v>
      </c>
      <c r="M78" s="253">
        <f t="shared" si="51"/>
        <v>1670</v>
      </c>
      <c r="N78" s="346"/>
    </row>
    <row r="79" spans="1:14" s="87" customFormat="1" ht="24" customHeight="1">
      <c r="A79" s="91" t="s">
        <v>121</v>
      </c>
      <c r="B79" s="258" t="s">
        <v>79</v>
      </c>
      <c r="C79" s="87" t="s">
        <v>73</v>
      </c>
      <c r="D79" s="303">
        <v>1211</v>
      </c>
      <c r="E79" s="245">
        <v>2480</v>
      </c>
      <c r="F79" s="295">
        <v>1301</v>
      </c>
      <c r="G79" s="245">
        <v>2843</v>
      </c>
      <c r="H79" s="203"/>
      <c r="I79" s="204"/>
      <c r="J79" s="203"/>
      <c r="K79" s="204"/>
      <c r="L79" s="250">
        <f t="shared" si="50"/>
        <v>2480</v>
      </c>
      <c r="M79" s="253">
        <f t="shared" si="51"/>
        <v>2480</v>
      </c>
      <c r="N79" s="346"/>
    </row>
    <row r="80" spans="1:14" s="87" customFormat="1" ht="24" customHeight="1">
      <c r="A80" s="91" t="s">
        <v>121</v>
      </c>
      <c r="B80" s="258" t="s">
        <v>135</v>
      </c>
      <c r="C80" s="87" t="s">
        <v>73</v>
      </c>
      <c r="D80" s="303">
        <v>1211</v>
      </c>
      <c r="E80" s="245">
        <v>3200</v>
      </c>
      <c r="F80" s="295">
        <v>1301</v>
      </c>
      <c r="G80" s="245">
        <v>3718</v>
      </c>
      <c r="H80" s="203"/>
      <c r="I80" s="204"/>
      <c r="J80" s="203"/>
      <c r="K80" s="204"/>
      <c r="L80" s="250">
        <f t="shared" si="50"/>
        <v>3200</v>
      </c>
      <c r="M80" s="253">
        <f t="shared" si="51"/>
        <v>3200</v>
      </c>
      <c r="N80" s="346"/>
    </row>
    <row r="81" spans="1:14" s="87" customFormat="1" ht="24" customHeight="1">
      <c r="A81" s="91" t="s">
        <v>81</v>
      </c>
      <c r="B81" s="258" t="s">
        <v>206</v>
      </c>
      <c r="C81" s="87" t="s">
        <v>73</v>
      </c>
      <c r="D81" s="303"/>
      <c r="E81" s="248"/>
      <c r="F81" s="85"/>
      <c r="G81" s="248"/>
      <c r="H81" s="103"/>
      <c r="I81" s="102"/>
      <c r="J81" s="103"/>
      <c r="K81" s="102"/>
      <c r="L81" s="250"/>
      <c r="M81" s="253"/>
      <c r="N81" s="90" t="s">
        <v>316</v>
      </c>
    </row>
    <row r="82" spans="1:14" s="87" customFormat="1" ht="24" customHeight="1">
      <c r="A82" s="91" t="s">
        <v>81</v>
      </c>
      <c r="B82" s="258" t="s">
        <v>302</v>
      </c>
      <c r="C82" s="87" t="s">
        <v>73</v>
      </c>
      <c r="D82" s="303"/>
      <c r="E82" s="248"/>
      <c r="F82" s="85"/>
      <c r="G82" s="248"/>
      <c r="H82" s="103"/>
      <c r="I82" s="102"/>
      <c r="J82" s="103"/>
      <c r="K82" s="102"/>
      <c r="L82" s="250"/>
      <c r="M82" s="253"/>
      <c r="N82" s="90" t="s">
        <v>316</v>
      </c>
    </row>
    <row r="83" spans="1:14" s="87" customFormat="1" ht="24" customHeight="1">
      <c r="A83" s="91" t="s">
        <v>81</v>
      </c>
      <c r="B83" s="258" t="s">
        <v>207</v>
      </c>
      <c r="C83" s="87" t="s">
        <v>73</v>
      </c>
      <c r="D83" s="303"/>
      <c r="E83" s="248"/>
      <c r="F83" s="85"/>
      <c r="G83" s="248"/>
      <c r="H83" s="103"/>
      <c r="I83" s="102"/>
      <c r="J83" s="103"/>
      <c r="K83" s="102"/>
      <c r="L83" s="250"/>
      <c r="M83" s="253"/>
      <c r="N83" s="90" t="s">
        <v>316</v>
      </c>
    </row>
    <row r="84" spans="1:14" s="87" customFormat="1" ht="24" customHeight="1">
      <c r="A84" s="91" t="s">
        <v>81</v>
      </c>
      <c r="B84" s="258" t="s">
        <v>208</v>
      </c>
      <c r="C84" s="87" t="s">
        <v>73</v>
      </c>
      <c r="D84" s="303"/>
      <c r="E84" s="248"/>
      <c r="F84" s="85"/>
      <c r="G84" s="248"/>
      <c r="H84" s="103"/>
      <c r="I84" s="102"/>
      <c r="J84" s="103"/>
      <c r="K84" s="102"/>
      <c r="L84" s="250"/>
      <c r="M84" s="253"/>
      <c r="N84" s="90" t="s">
        <v>316</v>
      </c>
    </row>
    <row r="85" spans="1:14" s="87" customFormat="1" ht="24" customHeight="1">
      <c r="A85" s="91"/>
      <c r="B85" s="258"/>
      <c r="D85" s="303"/>
      <c r="E85" s="248"/>
      <c r="F85" s="85"/>
      <c r="G85" s="248"/>
      <c r="H85" s="103"/>
      <c r="I85" s="102"/>
      <c r="J85" s="103"/>
      <c r="K85" s="102"/>
      <c r="L85" s="250"/>
      <c r="M85" s="253"/>
      <c r="N85" s="90"/>
    </row>
  </sheetData>
  <mergeCells count="12">
    <mergeCell ref="A1:A2"/>
    <mergeCell ref="B1:B2"/>
    <mergeCell ref="C1:C2"/>
    <mergeCell ref="D1:E1"/>
    <mergeCell ref="F1:G1"/>
    <mergeCell ref="L1:L2"/>
    <mergeCell ref="M1:M2"/>
    <mergeCell ref="N1:N2"/>
    <mergeCell ref="H1:I1"/>
    <mergeCell ref="D18:K18"/>
    <mergeCell ref="D17:K17"/>
    <mergeCell ref="J1:K1"/>
  </mergeCells>
  <phoneticPr fontId="6" type="noConversion"/>
  <printOptions gridLines="1"/>
  <pageMargins left="1.0629921259842521" right="0.47244094488188981" top="1.0236220472440944" bottom="0.35433070866141736" header="0.70866141732283472" footer="0.31496062992125984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C000"/>
  </sheetPr>
  <dimension ref="A1:FA60"/>
  <sheetViews>
    <sheetView view="pageBreakPreview" zoomScale="130" zoomScaleNormal="100" zoomScaleSheetLayoutView="130" workbookViewId="0">
      <pane xSplit="5" ySplit="3" topLeftCell="F28" activePane="bottomRight" state="frozen"/>
      <selection sqref="A1:XFD1048576"/>
      <selection pane="topRight" sqref="A1:XFD1048576"/>
      <selection pane="bottomLeft" sqref="A1:XFD1048576"/>
      <selection pane="bottomRight" activeCell="N46" sqref="N46"/>
    </sheetView>
  </sheetViews>
  <sheetFormatPr defaultColWidth="11.42578125" defaultRowHeight="21" customHeight="1"/>
  <cols>
    <col min="1" max="1" width="7.42578125" style="107" bestFit="1" customWidth="1"/>
    <col min="2" max="2" width="12.7109375" style="155" bestFit="1" customWidth="1"/>
    <col min="3" max="3" width="2.42578125" style="107" bestFit="1" customWidth="1"/>
    <col min="4" max="4" width="4.5703125" style="107" bestFit="1" customWidth="1"/>
    <col min="5" max="5" width="15.7109375" style="180" customWidth="1"/>
    <col min="6" max="24" width="6.7109375" style="107" customWidth="1"/>
    <col min="25" max="141" width="11.42578125" style="107" customWidth="1"/>
    <col min="142" max="144" width="5" style="107" customWidth="1"/>
    <col min="145" max="16384" width="11.42578125" style="107"/>
  </cols>
  <sheetData>
    <row r="1" spans="1:157" ht="21" customHeight="1">
      <c r="A1" s="463" t="s">
        <v>38</v>
      </c>
      <c r="B1" s="465" t="s">
        <v>39</v>
      </c>
      <c r="C1" s="465"/>
      <c r="D1" s="463" t="s">
        <v>40</v>
      </c>
      <c r="E1" s="466" t="s">
        <v>122</v>
      </c>
      <c r="F1" s="461" t="s">
        <v>47</v>
      </c>
      <c r="G1" s="462"/>
      <c r="H1" s="462"/>
      <c r="I1" s="461" t="s">
        <v>69</v>
      </c>
      <c r="J1" s="462"/>
      <c r="K1" s="462"/>
      <c r="L1" s="462"/>
      <c r="M1" s="462"/>
      <c r="N1" s="462"/>
      <c r="O1" s="461" t="s">
        <v>245</v>
      </c>
      <c r="P1" s="464"/>
      <c r="Q1" s="315" t="s">
        <v>178</v>
      </c>
      <c r="R1" s="315" t="s">
        <v>233</v>
      </c>
      <c r="S1" s="348" t="s">
        <v>193</v>
      </c>
      <c r="T1" s="348" t="s">
        <v>293</v>
      </c>
      <c r="U1" s="348"/>
      <c r="V1" s="348"/>
      <c r="W1" s="348"/>
      <c r="X1" s="315"/>
    </row>
    <row r="2" spans="1:157" ht="21" customHeight="1">
      <c r="A2" s="463"/>
      <c r="B2" s="465"/>
      <c r="C2" s="465"/>
      <c r="D2" s="463"/>
      <c r="E2" s="466"/>
      <c r="F2" s="461" t="s">
        <v>49</v>
      </c>
      <c r="G2" s="462"/>
      <c r="H2" s="462"/>
      <c r="I2" s="463" t="s">
        <v>70</v>
      </c>
      <c r="J2" s="463"/>
      <c r="K2" s="382" t="s">
        <v>399</v>
      </c>
      <c r="L2" s="463" t="s">
        <v>68</v>
      </c>
      <c r="M2" s="463"/>
      <c r="N2" s="463"/>
      <c r="O2" s="175" t="s">
        <v>250</v>
      </c>
      <c r="P2" s="175" t="s">
        <v>250</v>
      </c>
      <c r="Q2" s="175" t="s">
        <v>179</v>
      </c>
      <c r="R2" s="175" t="s">
        <v>234</v>
      </c>
      <c r="S2" s="272" t="s">
        <v>326</v>
      </c>
      <c r="T2" s="331" t="s">
        <v>248</v>
      </c>
      <c r="U2" s="349"/>
      <c r="V2" s="349"/>
      <c r="W2" s="349"/>
      <c r="X2" s="316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</row>
    <row r="3" spans="1:157" ht="21" customHeight="1">
      <c r="A3" s="463"/>
      <c r="B3" s="465"/>
      <c r="C3" s="465"/>
      <c r="D3" s="463"/>
      <c r="E3" s="466"/>
      <c r="F3" s="315" t="s">
        <v>229</v>
      </c>
      <c r="G3" s="352" t="s">
        <v>102</v>
      </c>
      <c r="H3" s="315" t="s">
        <v>223</v>
      </c>
      <c r="I3" s="350" t="s">
        <v>242</v>
      </c>
      <c r="J3" s="350" t="s">
        <v>324</v>
      </c>
      <c r="K3" s="382" t="s">
        <v>400</v>
      </c>
      <c r="L3" s="314">
        <v>6</v>
      </c>
      <c r="M3" s="327">
        <v>10</v>
      </c>
      <c r="N3" s="314">
        <v>35</v>
      </c>
      <c r="O3" s="175" t="s">
        <v>252</v>
      </c>
      <c r="P3" s="175" t="s">
        <v>254</v>
      </c>
      <c r="Q3" s="175" t="s">
        <v>224</v>
      </c>
      <c r="R3" s="175" t="s">
        <v>255</v>
      </c>
      <c r="S3" s="270"/>
      <c r="T3" s="329" t="s">
        <v>249</v>
      </c>
      <c r="U3" s="352"/>
      <c r="V3" s="352"/>
      <c r="W3" s="352"/>
      <c r="X3" s="315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</row>
    <row r="4" spans="1:157" ht="21" customHeight="1">
      <c r="A4" s="457" t="s">
        <v>114</v>
      </c>
      <c r="B4" s="458"/>
      <c r="C4" s="117"/>
      <c r="D4" s="110"/>
      <c r="E4" s="177"/>
      <c r="F4" s="315"/>
      <c r="G4" s="352"/>
      <c r="H4" s="315"/>
      <c r="I4" s="350"/>
      <c r="J4" s="350"/>
      <c r="K4" s="382"/>
      <c r="L4" s="314"/>
      <c r="M4" s="327"/>
      <c r="N4" s="314"/>
      <c r="O4" s="329"/>
      <c r="P4" s="329"/>
      <c r="Q4" s="270"/>
      <c r="R4" s="286"/>
      <c r="S4" s="240"/>
      <c r="T4" s="327"/>
      <c r="U4" s="350"/>
      <c r="V4" s="350"/>
      <c r="W4" s="350"/>
      <c r="X4" s="314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</row>
    <row r="5" spans="1:157" ht="21" customHeight="1">
      <c r="A5" s="115" t="s">
        <v>317</v>
      </c>
      <c r="B5" s="158" t="s">
        <v>239</v>
      </c>
      <c r="C5" s="351">
        <v>1</v>
      </c>
      <c r="D5" s="168" t="s">
        <v>223</v>
      </c>
      <c r="E5" s="330" t="s">
        <v>332</v>
      </c>
      <c r="F5" s="315"/>
      <c r="G5" s="352"/>
      <c r="H5" s="352">
        <f>ESUM($E5)</f>
        <v>56</v>
      </c>
      <c r="I5" s="352">
        <f>$C5*ESUM($E5)</f>
        <v>56</v>
      </c>
      <c r="J5" s="352"/>
      <c r="K5" s="383"/>
      <c r="L5" s="314"/>
      <c r="M5" s="327"/>
      <c r="N5" s="314"/>
      <c r="O5" s="317"/>
      <c r="P5" s="317"/>
      <c r="Q5" s="273"/>
      <c r="R5" s="284">
        <v>4</v>
      </c>
      <c r="S5" s="273">
        <v>1</v>
      </c>
      <c r="T5" s="317"/>
      <c r="U5" s="317"/>
      <c r="V5" s="317"/>
      <c r="W5" s="317"/>
      <c r="X5" s="317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</row>
    <row r="6" spans="1:157" ht="21" customHeight="1">
      <c r="A6" s="115"/>
      <c r="B6" s="158" t="s">
        <v>240</v>
      </c>
      <c r="C6" s="351">
        <v>1</v>
      </c>
      <c r="D6" s="355"/>
      <c r="E6" s="278" t="str">
        <f>E5</f>
        <v>3+15+12+3+4+10+7+2</v>
      </c>
      <c r="F6" s="314"/>
      <c r="G6" s="350"/>
      <c r="H6" s="314"/>
      <c r="I6" s="350"/>
      <c r="J6" s="350"/>
      <c r="K6" s="382"/>
      <c r="L6" s="113">
        <f>$C6*ESUM($E5)</f>
        <v>56</v>
      </c>
      <c r="M6" s="329"/>
      <c r="N6" s="315"/>
      <c r="O6" s="317"/>
      <c r="P6" s="317"/>
      <c r="Q6" s="273"/>
      <c r="R6" s="284"/>
      <c r="S6" s="273"/>
      <c r="T6" s="317"/>
      <c r="U6" s="317"/>
      <c r="V6" s="317"/>
      <c r="W6" s="317"/>
      <c r="X6" s="317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</row>
    <row r="7" spans="1:157" ht="21" customHeight="1">
      <c r="A7" s="115"/>
      <c r="B7" s="158" t="s">
        <v>239</v>
      </c>
      <c r="C7" s="351">
        <v>1</v>
      </c>
      <c r="D7" s="168" t="s">
        <v>330</v>
      </c>
      <c r="E7" s="355" t="s">
        <v>331</v>
      </c>
      <c r="F7" s="352"/>
      <c r="G7" s="352"/>
      <c r="H7" s="352"/>
      <c r="I7" s="352">
        <f>$C7*ESUM($E7)</f>
        <v>16</v>
      </c>
      <c r="J7" s="352"/>
      <c r="K7" s="383"/>
      <c r="L7" s="350"/>
      <c r="M7" s="350"/>
      <c r="N7" s="350"/>
      <c r="O7" s="317"/>
      <c r="P7" s="317"/>
      <c r="Q7" s="317"/>
      <c r="R7" s="317"/>
      <c r="S7" s="317"/>
      <c r="T7" s="317"/>
      <c r="U7" s="317"/>
      <c r="V7" s="317"/>
      <c r="W7" s="317"/>
      <c r="X7" s="317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</row>
    <row r="8" spans="1:157" ht="21" customHeight="1">
      <c r="A8" s="115"/>
      <c r="B8" s="158" t="s">
        <v>240</v>
      </c>
      <c r="C8" s="351">
        <v>1</v>
      </c>
      <c r="D8" s="355"/>
      <c r="E8" s="355" t="str">
        <f>E7</f>
        <v>12+4</v>
      </c>
      <c r="F8" s="350"/>
      <c r="G8" s="350"/>
      <c r="H8" s="350"/>
      <c r="I8" s="350"/>
      <c r="J8" s="350"/>
      <c r="K8" s="382"/>
      <c r="L8" s="113">
        <f>$C8*ESUM($E7)</f>
        <v>16</v>
      </c>
      <c r="M8" s="352"/>
      <c r="N8" s="352"/>
      <c r="O8" s="317"/>
      <c r="P8" s="317"/>
      <c r="Q8" s="317"/>
      <c r="R8" s="317"/>
      <c r="S8" s="317"/>
      <c r="T8" s="317"/>
      <c r="U8" s="317"/>
      <c r="V8" s="317"/>
      <c r="W8" s="317"/>
      <c r="X8" s="317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</row>
    <row r="9" spans="1:157" ht="21" customHeight="1">
      <c r="A9" s="115" t="s">
        <v>318</v>
      </c>
      <c r="B9" s="158" t="s">
        <v>239</v>
      </c>
      <c r="C9" s="351">
        <v>1</v>
      </c>
      <c r="D9" s="168" t="s">
        <v>223</v>
      </c>
      <c r="E9" s="355" t="s">
        <v>333</v>
      </c>
      <c r="F9" s="352"/>
      <c r="G9" s="352"/>
      <c r="H9" s="352">
        <f>ESUM($E9)</f>
        <v>37</v>
      </c>
      <c r="I9" s="352">
        <f>$C9*ESUM($E9)</f>
        <v>37</v>
      </c>
      <c r="J9" s="352"/>
      <c r="K9" s="383"/>
      <c r="L9" s="314"/>
      <c r="M9" s="327"/>
      <c r="N9" s="314"/>
      <c r="O9" s="317"/>
      <c r="P9" s="317"/>
      <c r="Q9" s="273"/>
      <c r="R9" s="284"/>
      <c r="S9" s="273"/>
      <c r="T9" s="317"/>
      <c r="U9" s="317"/>
      <c r="V9" s="317"/>
      <c r="W9" s="317"/>
      <c r="X9" s="317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  <c r="CW9" s="109"/>
      <c r="CX9" s="109"/>
      <c r="CY9" s="109"/>
      <c r="CZ9" s="109"/>
      <c r="DA9" s="109"/>
      <c r="DB9" s="109"/>
      <c r="DC9" s="109"/>
      <c r="DD9" s="109"/>
      <c r="DE9" s="109"/>
      <c r="DF9" s="109"/>
      <c r="DG9" s="109"/>
      <c r="DH9" s="109"/>
      <c r="DI9" s="109"/>
      <c r="DJ9" s="109"/>
      <c r="DK9" s="109"/>
      <c r="DL9" s="109"/>
      <c r="DM9" s="109"/>
      <c r="DN9" s="109"/>
      <c r="DO9" s="109"/>
      <c r="DP9" s="109"/>
      <c r="DQ9" s="109"/>
      <c r="DR9" s="109"/>
      <c r="DS9" s="109"/>
      <c r="DT9" s="109"/>
      <c r="DU9" s="109"/>
      <c r="DV9" s="109"/>
      <c r="DW9" s="109"/>
      <c r="DX9" s="109"/>
      <c r="DY9" s="109"/>
      <c r="DZ9" s="109"/>
      <c r="EA9" s="109"/>
      <c r="EB9" s="109"/>
      <c r="EC9" s="109"/>
      <c r="ED9" s="109"/>
      <c r="EE9" s="109"/>
      <c r="EF9" s="109"/>
      <c r="EG9" s="109"/>
      <c r="EH9" s="109"/>
      <c r="EI9" s="109"/>
      <c r="EJ9" s="109"/>
      <c r="EK9" s="109"/>
      <c r="EL9" s="109"/>
      <c r="EM9" s="109"/>
      <c r="EN9" s="109"/>
      <c r="EO9" s="109"/>
      <c r="EP9" s="109"/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</row>
    <row r="10" spans="1:157" ht="21" customHeight="1">
      <c r="A10" s="115"/>
      <c r="B10" s="158" t="s">
        <v>240</v>
      </c>
      <c r="C10" s="351">
        <v>1</v>
      </c>
      <c r="D10" s="355"/>
      <c r="E10" s="355" t="str">
        <f>E9</f>
        <v>3+15+12+3+4</v>
      </c>
      <c r="F10" s="350"/>
      <c r="G10" s="350"/>
      <c r="H10" s="350"/>
      <c r="I10" s="350"/>
      <c r="J10" s="350"/>
      <c r="K10" s="382"/>
      <c r="L10" s="113">
        <f>$C10*ESUM($E9)</f>
        <v>37</v>
      </c>
      <c r="M10" s="329"/>
      <c r="N10" s="315"/>
      <c r="O10" s="317"/>
      <c r="P10" s="317"/>
      <c r="Q10" s="273"/>
      <c r="R10" s="284"/>
      <c r="S10" s="273"/>
      <c r="T10" s="317"/>
      <c r="U10" s="317"/>
      <c r="V10" s="317"/>
      <c r="W10" s="317"/>
      <c r="X10" s="317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</row>
    <row r="11" spans="1:157" ht="21" customHeight="1">
      <c r="A11" s="115"/>
      <c r="B11" s="158" t="s">
        <v>239</v>
      </c>
      <c r="C11" s="351">
        <v>1</v>
      </c>
      <c r="D11" s="168" t="s">
        <v>330</v>
      </c>
      <c r="E11" s="355" t="s">
        <v>331</v>
      </c>
      <c r="F11" s="352"/>
      <c r="G11" s="352"/>
      <c r="H11" s="352"/>
      <c r="I11" s="352">
        <f>$C11*ESUM($E11)</f>
        <v>16</v>
      </c>
      <c r="J11" s="352"/>
      <c r="K11" s="383"/>
      <c r="L11" s="350"/>
      <c r="M11" s="350"/>
      <c r="N11" s="350"/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109"/>
      <c r="CU11" s="109"/>
      <c r="CV11" s="109"/>
      <c r="CW11" s="109"/>
      <c r="CX11" s="109"/>
      <c r="CY11" s="109"/>
      <c r="CZ11" s="109"/>
      <c r="DA11" s="109"/>
      <c r="DB11" s="109"/>
      <c r="DC11" s="109"/>
      <c r="DD11" s="109"/>
      <c r="DE11" s="109"/>
      <c r="DF11" s="109"/>
      <c r="DG11" s="109"/>
      <c r="DH11" s="109"/>
      <c r="DI11" s="109"/>
      <c r="DJ11" s="109"/>
      <c r="DK11" s="109"/>
      <c r="DL11" s="109"/>
      <c r="DM11" s="109"/>
      <c r="DN11" s="109"/>
      <c r="DO11" s="109"/>
      <c r="DP11" s="109"/>
      <c r="DQ11" s="109"/>
      <c r="DR11" s="109"/>
      <c r="DS11" s="109"/>
      <c r="DT11" s="109"/>
      <c r="DU11" s="109"/>
      <c r="DV11" s="109"/>
      <c r="DW11" s="109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09"/>
      <c r="EL11" s="109"/>
      <c r="EM11" s="109"/>
      <c r="EN11" s="109"/>
      <c r="EO11" s="109"/>
      <c r="EP11" s="109"/>
      <c r="EQ11" s="109"/>
      <c r="ER11" s="109"/>
      <c r="ES11" s="109"/>
      <c r="ET11" s="109"/>
      <c r="EU11" s="109"/>
      <c r="EV11" s="109"/>
      <c r="EW11" s="109"/>
      <c r="EX11" s="109"/>
      <c r="EY11" s="109"/>
      <c r="EZ11" s="109"/>
      <c r="FA11" s="109"/>
    </row>
    <row r="12" spans="1:157" ht="21" customHeight="1">
      <c r="A12" s="115"/>
      <c r="B12" s="158" t="s">
        <v>240</v>
      </c>
      <c r="C12" s="351">
        <v>1</v>
      </c>
      <c r="D12" s="355"/>
      <c r="E12" s="355" t="str">
        <f>E11</f>
        <v>12+4</v>
      </c>
      <c r="F12" s="350"/>
      <c r="G12" s="350"/>
      <c r="H12" s="350"/>
      <c r="I12" s="350"/>
      <c r="J12" s="350"/>
      <c r="K12" s="382"/>
      <c r="L12" s="113">
        <f>$C12*ESUM($E11)</f>
        <v>16</v>
      </c>
      <c r="M12" s="352"/>
      <c r="N12" s="352"/>
      <c r="O12" s="317"/>
      <c r="P12" s="317"/>
      <c r="Q12" s="317"/>
      <c r="R12" s="317"/>
      <c r="S12" s="317"/>
      <c r="T12" s="317"/>
      <c r="U12" s="317"/>
      <c r="V12" s="317"/>
      <c r="W12" s="317"/>
      <c r="X12" s="317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/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/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09"/>
      <c r="EY12" s="109"/>
      <c r="EZ12" s="109"/>
      <c r="FA12" s="109"/>
    </row>
    <row r="13" spans="1:157" ht="21" customHeight="1">
      <c r="A13" s="115" t="s">
        <v>320</v>
      </c>
      <c r="B13" s="158" t="s">
        <v>321</v>
      </c>
      <c r="C13" s="351">
        <v>4</v>
      </c>
      <c r="D13" s="168" t="s">
        <v>223</v>
      </c>
      <c r="E13" s="355" t="s">
        <v>325</v>
      </c>
      <c r="F13" s="352"/>
      <c r="G13" s="352"/>
      <c r="H13" s="352">
        <f>ESUM($E13)</f>
        <v>34</v>
      </c>
      <c r="I13" s="352"/>
      <c r="J13" s="352">
        <f>$C13*ESUM($E13)</f>
        <v>136</v>
      </c>
      <c r="K13" s="383"/>
      <c r="L13" s="350"/>
      <c r="M13" s="350"/>
      <c r="N13" s="350"/>
      <c r="O13" s="352"/>
      <c r="P13" s="352"/>
      <c r="Q13" s="352">
        <v>1</v>
      </c>
      <c r="R13" s="352"/>
      <c r="S13" s="352"/>
      <c r="T13" s="352"/>
      <c r="U13" s="352"/>
      <c r="V13" s="352"/>
      <c r="W13" s="352"/>
      <c r="X13" s="352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</row>
    <row r="14" spans="1:157" ht="21" customHeight="1">
      <c r="A14" s="115"/>
      <c r="B14" s="158" t="s">
        <v>322</v>
      </c>
      <c r="C14" s="351">
        <v>1</v>
      </c>
      <c r="D14" s="355"/>
      <c r="E14" s="352" t="str">
        <f>E13</f>
        <v>3+7+18+3+3</v>
      </c>
      <c r="F14" s="352"/>
      <c r="G14" s="352"/>
      <c r="H14" s="352"/>
      <c r="I14" s="352"/>
      <c r="J14" s="352"/>
      <c r="K14" s="383"/>
      <c r="L14" s="350"/>
      <c r="M14" s="352">
        <f>$C14*ESUM($E14)</f>
        <v>34</v>
      </c>
      <c r="N14" s="352"/>
      <c r="O14" s="352"/>
      <c r="P14" s="352"/>
      <c r="Q14" s="352"/>
      <c r="R14" s="352"/>
      <c r="S14" s="350"/>
      <c r="T14" s="350"/>
      <c r="U14" s="350"/>
      <c r="V14" s="350"/>
      <c r="W14" s="350"/>
      <c r="X14" s="350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109"/>
      <c r="DC14" s="109"/>
      <c r="DD14" s="109"/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</row>
    <row r="15" spans="1:157" ht="21" customHeight="1">
      <c r="A15" s="115" t="s">
        <v>323</v>
      </c>
      <c r="B15" s="158" t="s">
        <v>321</v>
      </c>
      <c r="C15" s="351">
        <v>4</v>
      </c>
      <c r="D15" s="168" t="s">
        <v>223</v>
      </c>
      <c r="E15" s="355" t="s">
        <v>335</v>
      </c>
      <c r="F15" s="352"/>
      <c r="G15" s="352"/>
      <c r="H15" s="352">
        <f>ESUM($E15)</f>
        <v>38</v>
      </c>
      <c r="I15" s="352"/>
      <c r="J15" s="352">
        <f>$C15*ESUM($E15)</f>
        <v>152</v>
      </c>
      <c r="K15" s="383"/>
      <c r="L15" s="350"/>
      <c r="M15" s="350"/>
      <c r="N15" s="350"/>
      <c r="O15" s="352"/>
      <c r="P15" s="352"/>
      <c r="Q15" s="352">
        <v>1</v>
      </c>
      <c r="R15" s="352"/>
      <c r="S15" s="352"/>
      <c r="T15" s="352"/>
      <c r="U15" s="352"/>
      <c r="V15" s="352"/>
      <c r="W15" s="352"/>
      <c r="X15" s="352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  <c r="CV15" s="109"/>
      <c r="CW15" s="109"/>
      <c r="CX15" s="109"/>
      <c r="CY15" s="109"/>
      <c r="CZ15" s="109"/>
      <c r="DA15" s="109"/>
      <c r="DB15" s="109"/>
      <c r="DC15" s="109"/>
      <c r="DD15" s="109"/>
      <c r="DE15" s="109"/>
      <c r="DF15" s="109"/>
      <c r="DG15" s="109"/>
      <c r="DH15" s="109"/>
      <c r="DI15" s="109"/>
      <c r="DJ15" s="109"/>
      <c r="DK15" s="109"/>
      <c r="DL15" s="109"/>
      <c r="DM15" s="109"/>
      <c r="DN15" s="109"/>
      <c r="DO15" s="109"/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09"/>
      <c r="EY15" s="109"/>
      <c r="EZ15" s="109"/>
      <c r="FA15" s="109"/>
    </row>
    <row r="16" spans="1:157" ht="21" customHeight="1">
      <c r="A16" s="115"/>
      <c r="B16" s="158" t="s">
        <v>322</v>
      </c>
      <c r="C16" s="351">
        <v>1</v>
      </c>
      <c r="D16" s="355"/>
      <c r="E16" s="352" t="str">
        <f>E15</f>
        <v>3+15+12+4+4</v>
      </c>
      <c r="F16" s="352"/>
      <c r="G16" s="352"/>
      <c r="H16" s="352"/>
      <c r="I16" s="352"/>
      <c r="J16" s="352"/>
      <c r="K16" s="383"/>
      <c r="L16" s="350"/>
      <c r="M16" s="352">
        <f>$C16*ESUM($E16)</f>
        <v>38</v>
      </c>
      <c r="N16" s="352"/>
      <c r="O16" s="352"/>
      <c r="P16" s="352"/>
      <c r="Q16" s="352"/>
      <c r="R16" s="352"/>
      <c r="S16" s="350"/>
      <c r="T16" s="350"/>
      <c r="U16" s="350"/>
      <c r="V16" s="350"/>
      <c r="W16" s="350"/>
      <c r="X16" s="350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/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/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/>
      <c r="EV16" s="109"/>
      <c r="EW16" s="109"/>
      <c r="EX16" s="109"/>
      <c r="EY16" s="109"/>
      <c r="EZ16" s="109"/>
      <c r="FA16" s="109"/>
    </row>
    <row r="17" spans="1:157" ht="21" customHeight="1">
      <c r="A17" s="115"/>
      <c r="B17" s="158" t="s">
        <v>321</v>
      </c>
      <c r="C17" s="351">
        <v>4</v>
      </c>
      <c r="D17" s="168" t="s">
        <v>330</v>
      </c>
      <c r="E17" s="355" t="s">
        <v>331</v>
      </c>
      <c r="F17" s="352"/>
      <c r="G17" s="352"/>
      <c r="H17" s="352"/>
      <c r="I17" s="352"/>
      <c r="J17" s="352">
        <f>$C17*ESUM($E17)</f>
        <v>64</v>
      </c>
      <c r="K17" s="383"/>
      <c r="L17" s="350"/>
      <c r="M17" s="350"/>
      <c r="N17" s="350"/>
      <c r="O17" s="352"/>
      <c r="P17" s="352"/>
      <c r="Q17" s="352">
        <v>1</v>
      </c>
      <c r="R17" s="352"/>
      <c r="S17" s="352"/>
      <c r="T17" s="352"/>
      <c r="U17" s="352"/>
      <c r="V17" s="352"/>
      <c r="W17" s="352"/>
      <c r="X17" s="352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/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</row>
    <row r="18" spans="1:157" ht="21" customHeight="1">
      <c r="A18" s="115"/>
      <c r="B18" s="158" t="s">
        <v>322</v>
      </c>
      <c r="C18" s="351">
        <v>1</v>
      </c>
      <c r="D18" s="355"/>
      <c r="E18" s="352" t="str">
        <f>E17</f>
        <v>12+4</v>
      </c>
      <c r="F18" s="352"/>
      <c r="G18" s="352"/>
      <c r="H18" s="352"/>
      <c r="I18" s="352"/>
      <c r="J18" s="352"/>
      <c r="K18" s="383"/>
      <c r="L18" s="350"/>
      <c r="M18" s="352">
        <f>$C18*ESUM($E18)</f>
        <v>16</v>
      </c>
      <c r="N18" s="352"/>
      <c r="O18" s="352"/>
      <c r="P18" s="352"/>
      <c r="Q18" s="352"/>
      <c r="R18" s="352"/>
      <c r="S18" s="350"/>
      <c r="T18" s="350"/>
      <c r="U18" s="350"/>
      <c r="V18" s="350"/>
      <c r="W18" s="350"/>
      <c r="X18" s="350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/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/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/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/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/>
      <c r="EV18" s="109"/>
      <c r="EW18" s="109"/>
      <c r="EX18" s="109"/>
      <c r="EY18" s="109"/>
      <c r="EZ18" s="109"/>
      <c r="FA18" s="109"/>
    </row>
    <row r="19" spans="1:157" ht="21" customHeight="1">
      <c r="A19" s="115" t="s">
        <v>319</v>
      </c>
      <c r="B19" s="158" t="s">
        <v>239</v>
      </c>
      <c r="C19" s="328">
        <v>1</v>
      </c>
      <c r="D19" s="168" t="s">
        <v>223</v>
      </c>
      <c r="E19" s="355" t="s">
        <v>334</v>
      </c>
      <c r="F19" s="329"/>
      <c r="G19" s="352"/>
      <c r="H19" s="329">
        <f>ESUM($E19)</f>
        <v>29</v>
      </c>
      <c r="I19" s="352">
        <f>$C19*ESUM($E19)</f>
        <v>29</v>
      </c>
      <c r="J19" s="352"/>
      <c r="K19" s="383"/>
      <c r="L19" s="327"/>
      <c r="M19" s="350"/>
      <c r="N19" s="327"/>
      <c r="O19" s="329"/>
      <c r="P19" s="329"/>
      <c r="Q19" s="329"/>
      <c r="R19" s="329"/>
      <c r="S19" s="329"/>
      <c r="T19" s="329"/>
      <c r="U19" s="352"/>
      <c r="V19" s="352"/>
      <c r="W19" s="352"/>
      <c r="X19" s="32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/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/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/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/>
      <c r="EV19" s="109"/>
      <c r="EW19" s="109"/>
      <c r="EX19" s="109"/>
      <c r="EY19" s="109"/>
      <c r="EZ19" s="109"/>
      <c r="FA19" s="109"/>
    </row>
    <row r="20" spans="1:157" ht="21" customHeight="1">
      <c r="A20" s="115"/>
      <c r="B20" s="158" t="s">
        <v>240</v>
      </c>
      <c r="C20" s="328">
        <v>1</v>
      </c>
      <c r="D20" s="330"/>
      <c r="E20" s="329" t="str">
        <f>E19</f>
        <v>3+15+7+4</v>
      </c>
      <c r="F20" s="329"/>
      <c r="G20" s="352"/>
      <c r="H20" s="329"/>
      <c r="I20" s="352"/>
      <c r="J20" s="352"/>
      <c r="K20" s="383"/>
      <c r="L20" s="352">
        <f>$C20*ESUM($E20)</f>
        <v>29</v>
      </c>
      <c r="M20" s="352"/>
      <c r="N20" s="329"/>
      <c r="O20" s="329"/>
      <c r="P20" s="329"/>
      <c r="Q20" s="329"/>
      <c r="R20" s="329"/>
      <c r="S20" s="327"/>
      <c r="T20" s="327"/>
      <c r="U20" s="350"/>
      <c r="V20" s="350"/>
      <c r="W20" s="350"/>
      <c r="X20" s="327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/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</row>
    <row r="21" spans="1:157" ht="21" customHeight="1">
      <c r="A21" s="115"/>
      <c r="B21" s="158" t="s">
        <v>239</v>
      </c>
      <c r="C21" s="351">
        <v>1</v>
      </c>
      <c r="D21" s="168" t="s">
        <v>330</v>
      </c>
      <c r="E21" s="355" t="s">
        <v>331</v>
      </c>
      <c r="F21" s="352"/>
      <c r="G21" s="352"/>
      <c r="H21" s="352"/>
      <c r="I21" s="352">
        <f>$C21*ESUM($E21)</f>
        <v>16</v>
      </c>
      <c r="J21" s="352"/>
      <c r="K21" s="383"/>
      <c r="L21" s="350"/>
      <c r="M21" s="350"/>
      <c r="N21" s="350"/>
      <c r="O21" s="317"/>
      <c r="P21" s="317"/>
      <c r="Q21" s="317"/>
      <c r="R21" s="317"/>
      <c r="S21" s="317"/>
      <c r="T21" s="317"/>
      <c r="U21" s="317"/>
      <c r="V21" s="317"/>
      <c r="W21" s="317"/>
      <c r="X21" s="317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/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/>
      <c r="DD21" s="109"/>
      <c r="DE21" s="109"/>
      <c r="DF21" s="109"/>
      <c r="DG21" s="109"/>
      <c r="DH21" s="109"/>
      <c r="DI21" s="109"/>
      <c r="DJ21" s="109"/>
      <c r="DK21" s="109"/>
      <c r="DL21" s="109"/>
      <c r="DM21" s="109"/>
      <c r="DN21" s="109"/>
      <c r="DO21" s="109"/>
      <c r="DP21" s="109"/>
      <c r="DQ21" s="109"/>
      <c r="DR21" s="109"/>
      <c r="DS21" s="109"/>
      <c r="DT21" s="109"/>
      <c r="DU21" s="109"/>
      <c r="DV21" s="109"/>
      <c r="DW21" s="109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  <c r="EP21" s="109"/>
      <c r="EQ21" s="109"/>
      <c r="ER21" s="109"/>
      <c r="ES21" s="109"/>
      <c r="ET21" s="109"/>
      <c r="EU21" s="109"/>
      <c r="EV21" s="109"/>
      <c r="EW21" s="109"/>
      <c r="EX21" s="109"/>
      <c r="EY21" s="109"/>
      <c r="EZ21" s="109"/>
      <c r="FA21" s="109"/>
    </row>
    <row r="22" spans="1:157" ht="21" customHeight="1">
      <c r="A22" s="115"/>
      <c r="B22" s="158" t="s">
        <v>240</v>
      </c>
      <c r="C22" s="351">
        <v>1</v>
      </c>
      <c r="D22" s="355"/>
      <c r="E22" s="355" t="str">
        <f>E21</f>
        <v>12+4</v>
      </c>
      <c r="F22" s="350"/>
      <c r="G22" s="350"/>
      <c r="H22" s="350"/>
      <c r="I22" s="350"/>
      <c r="J22" s="350"/>
      <c r="K22" s="382"/>
      <c r="L22" s="113">
        <f>$C22*ESUM($E21)</f>
        <v>16</v>
      </c>
      <c r="M22" s="352"/>
      <c r="N22" s="352"/>
      <c r="O22" s="317"/>
      <c r="P22" s="317"/>
      <c r="Q22" s="317"/>
      <c r="R22" s="317"/>
      <c r="S22" s="317"/>
      <c r="T22" s="317"/>
      <c r="U22" s="317"/>
      <c r="V22" s="317"/>
      <c r="W22" s="317"/>
      <c r="X22" s="317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/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/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/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/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/>
      <c r="EV22" s="109"/>
      <c r="EW22" s="109"/>
      <c r="EX22" s="109"/>
      <c r="EY22" s="109"/>
      <c r="EZ22" s="109"/>
      <c r="FA22" s="109"/>
    </row>
    <row r="23" spans="1:157" ht="21" customHeight="1">
      <c r="A23" s="115"/>
      <c r="B23" s="158"/>
      <c r="C23" s="351"/>
      <c r="D23" s="355"/>
      <c r="E23" s="355"/>
      <c r="F23" s="350"/>
      <c r="G23" s="350"/>
      <c r="H23" s="350"/>
      <c r="I23" s="350"/>
      <c r="J23" s="350"/>
      <c r="K23" s="382"/>
      <c r="L23" s="113"/>
      <c r="M23" s="352"/>
      <c r="N23" s="352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/>
      <c r="EV23" s="109"/>
      <c r="EW23" s="109"/>
      <c r="EX23" s="109"/>
      <c r="EY23" s="109"/>
      <c r="EZ23" s="109"/>
      <c r="FA23" s="109"/>
    </row>
    <row r="24" spans="1:157" ht="21" customHeight="1">
      <c r="A24" s="115"/>
      <c r="B24" s="158"/>
      <c r="C24" s="351"/>
      <c r="D24" s="355"/>
      <c r="E24" s="355"/>
      <c r="F24" s="350"/>
      <c r="G24" s="350"/>
      <c r="H24" s="350"/>
      <c r="I24" s="350"/>
      <c r="J24" s="350"/>
      <c r="K24" s="382"/>
      <c r="L24" s="113"/>
      <c r="M24" s="352"/>
      <c r="N24" s="352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/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/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/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/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/>
      <c r="EV24" s="109"/>
      <c r="EW24" s="109"/>
      <c r="EX24" s="109"/>
      <c r="EY24" s="109"/>
      <c r="EZ24" s="109"/>
      <c r="FA24" s="109"/>
    </row>
    <row r="25" spans="1:157" ht="21" customHeight="1">
      <c r="A25" s="457" t="s">
        <v>329</v>
      </c>
      <c r="B25" s="458"/>
      <c r="C25" s="351"/>
      <c r="D25" s="350"/>
      <c r="E25" s="177"/>
      <c r="F25" s="352"/>
      <c r="G25" s="352"/>
      <c r="H25" s="352"/>
      <c r="I25" s="350"/>
      <c r="J25" s="350"/>
      <c r="K25" s="382"/>
      <c r="L25" s="350"/>
      <c r="M25" s="350"/>
      <c r="N25" s="350"/>
      <c r="O25" s="352"/>
      <c r="P25" s="352"/>
      <c r="Q25" s="352"/>
      <c r="R25" s="352"/>
      <c r="S25" s="350"/>
      <c r="T25" s="350"/>
      <c r="U25" s="350"/>
      <c r="V25" s="350"/>
      <c r="W25" s="350"/>
      <c r="X25" s="350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/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/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/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/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/>
      <c r="EV25" s="109"/>
      <c r="EW25" s="109"/>
      <c r="EX25" s="109"/>
      <c r="EY25" s="109"/>
      <c r="EZ25" s="109"/>
      <c r="FA25" s="109"/>
    </row>
    <row r="26" spans="1:157" ht="21" customHeight="1">
      <c r="A26" s="115" t="s">
        <v>336</v>
      </c>
      <c r="B26" s="158" t="s">
        <v>337</v>
      </c>
      <c r="C26" s="351">
        <v>1</v>
      </c>
      <c r="D26" s="168" t="s">
        <v>102</v>
      </c>
      <c r="E26" s="355" t="s">
        <v>339</v>
      </c>
      <c r="F26" s="352"/>
      <c r="G26" s="352">
        <f>ESUM($E26)</f>
        <v>12</v>
      </c>
      <c r="H26" s="352"/>
      <c r="I26" s="352"/>
      <c r="J26" s="352"/>
      <c r="K26" s="383">
        <f>$C26*ESUM($E26)</f>
        <v>12</v>
      </c>
      <c r="L26" s="350"/>
      <c r="M26" s="350"/>
      <c r="N26" s="350"/>
      <c r="O26" s="317"/>
      <c r="P26" s="317"/>
      <c r="Q26" s="317"/>
      <c r="R26" s="317"/>
      <c r="S26" s="317"/>
      <c r="T26" s="317"/>
      <c r="U26" s="317"/>
      <c r="V26" s="317"/>
      <c r="W26" s="317"/>
      <c r="X26" s="317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/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/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/>
      <c r="EV26" s="109"/>
      <c r="EW26" s="109"/>
      <c r="EX26" s="109"/>
      <c r="EY26" s="109"/>
      <c r="EZ26" s="109"/>
      <c r="FA26" s="109"/>
    </row>
    <row r="27" spans="1:157" ht="21" customHeight="1">
      <c r="A27" s="115"/>
      <c r="B27" s="158" t="s">
        <v>338</v>
      </c>
      <c r="C27" s="351">
        <v>1</v>
      </c>
      <c r="D27" s="355"/>
      <c r="E27" s="355" t="str">
        <f>E26</f>
        <v>(2+2+2)*2</v>
      </c>
      <c r="F27" s="350"/>
      <c r="G27" s="350"/>
      <c r="H27" s="350"/>
      <c r="I27" s="350"/>
      <c r="J27" s="350"/>
      <c r="K27" s="382"/>
      <c r="L27" s="113">
        <f>$C27*ESUM($E26)</f>
        <v>12</v>
      </c>
      <c r="M27" s="352"/>
      <c r="N27" s="352"/>
      <c r="O27" s="317"/>
      <c r="P27" s="317"/>
      <c r="Q27" s="317"/>
      <c r="R27" s="317"/>
      <c r="S27" s="317"/>
      <c r="T27" s="317"/>
      <c r="U27" s="317"/>
      <c r="V27" s="317"/>
      <c r="W27" s="317"/>
      <c r="X27" s="317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09"/>
      <c r="DB27" s="109"/>
      <c r="DC27" s="109"/>
      <c r="DD27" s="109"/>
      <c r="DE27" s="109"/>
      <c r="DF27" s="109"/>
      <c r="DG27" s="109"/>
      <c r="DH27" s="109"/>
      <c r="DI27" s="109"/>
      <c r="DJ27" s="109"/>
      <c r="DK27" s="109"/>
      <c r="DL27" s="109"/>
      <c r="DM27" s="109"/>
      <c r="DN27" s="109"/>
      <c r="DO27" s="109"/>
      <c r="DP27" s="109"/>
      <c r="DQ27" s="109"/>
      <c r="DR27" s="109"/>
      <c r="DS27" s="109"/>
      <c r="DT27" s="109"/>
      <c r="DU27" s="109"/>
      <c r="DV27" s="109"/>
      <c r="DW27" s="109"/>
      <c r="DX27" s="109"/>
      <c r="DY27" s="109"/>
      <c r="DZ27" s="109"/>
      <c r="EA27" s="109"/>
      <c r="EB27" s="109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09"/>
      <c r="EZ27" s="109"/>
      <c r="FA27" s="109"/>
    </row>
    <row r="28" spans="1:157" ht="21" customHeight="1">
      <c r="A28" s="115" t="s">
        <v>340</v>
      </c>
      <c r="B28" s="158" t="s">
        <v>337</v>
      </c>
      <c r="C28" s="351">
        <v>1</v>
      </c>
      <c r="D28" s="168" t="s">
        <v>102</v>
      </c>
      <c r="E28" s="355" t="s">
        <v>339</v>
      </c>
      <c r="F28" s="352"/>
      <c r="G28" s="352">
        <f>ESUM($E28)</f>
        <v>12</v>
      </c>
      <c r="H28" s="352"/>
      <c r="I28" s="352"/>
      <c r="J28" s="352"/>
      <c r="K28" s="383">
        <f>$C28*ESUM($E28)</f>
        <v>12</v>
      </c>
      <c r="L28" s="350"/>
      <c r="M28" s="350"/>
      <c r="N28" s="350"/>
      <c r="O28" s="317"/>
      <c r="P28" s="317"/>
      <c r="Q28" s="317"/>
      <c r="R28" s="317"/>
      <c r="S28" s="317"/>
      <c r="T28" s="317"/>
      <c r="U28" s="317"/>
      <c r="V28" s="317"/>
      <c r="W28" s="317"/>
      <c r="X28" s="317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09"/>
      <c r="CO28" s="109"/>
      <c r="CP28" s="109"/>
      <c r="CQ28" s="109"/>
      <c r="CR28" s="109"/>
      <c r="CS28" s="109"/>
      <c r="CT28" s="109"/>
      <c r="CU28" s="109"/>
      <c r="CV28" s="109"/>
      <c r="CW28" s="109"/>
      <c r="CX28" s="109"/>
      <c r="CY28" s="109"/>
      <c r="CZ28" s="109"/>
      <c r="DA28" s="109"/>
      <c r="DB28" s="109"/>
      <c r="DC28" s="109"/>
      <c r="DD28" s="109"/>
      <c r="DE28" s="109"/>
      <c r="DF28" s="109"/>
      <c r="DG28" s="109"/>
      <c r="DH28" s="109"/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09"/>
      <c r="EH28" s="109"/>
      <c r="EI28" s="109"/>
      <c r="EJ28" s="109"/>
      <c r="EK28" s="109"/>
      <c r="EL28" s="109"/>
      <c r="EM28" s="109"/>
      <c r="EN28" s="109"/>
      <c r="EO28" s="109"/>
      <c r="EP28" s="109"/>
      <c r="EQ28" s="109"/>
      <c r="ER28" s="109"/>
      <c r="ES28" s="109"/>
      <c r="ET28" s="109"/>
      <c r="EU28" s="109"/>
      <c r="EV28" s="109"/>
      <c r="EW28" s="109"/>
      <c r="EX28" s="109"/>
      <c r="EY28" s="109"/>
      <c r="EZ28" s="109"/>
      <c r="FA28" s="109"/>
    </row>
    <row r="29" spans="1:157" ht="21" customHeight="1">
      <c r="A29" s="115"/>
      <c r="B29" s="158" t="s">
        <v>338</v>
      </c>
      <c r="C29" s="351">
        <v>1</v>
      </c>
      <c r="D29" s="355"/>
      <c r="E29" s="355" t="str">
        <f>E28</f>
        <v>(2+2+2)*2</v>
      </c>
      <c r="F29" s="350"/>
      <c r="G29" s="350"/>
      <c r="H29" s="350"/>
      <c r="I29" s="350"/>
      <c r="J29" s="350"/>
      <c r="K29" s="382"/>
      <c r="L29" s="113">
        <f>$C29*ESUM($E28)</f>
        <v>12</v>
      </c>
      <c r="M29" s="352"/>
      <c r="N29" s="352"/>
      <c r="O29" s="317"/>
      <c r="P29" s="317"/>
      <c r="Q29" s="317"/>
      <c r="R29" s="317"/>
      <c r="S29" s="317"/>
      <c r="T29" s="317"/>
      <c r="U29" s="317"/>
      <c r="V29" s="317"/>
      <c r="W29" s="317"/>
      <c r="X29" s="317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09"/>
      <c r="BZ29" s="109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09"/>
      <c r="CN29" s="109"/>
      <c r="CO29" s="109"/>
      <c r="CP29" s="109"/>
      <c r="CQ29" s="109"/>
      <c r="CR29" s="109"/>
      <c r="CS29" s="109"/>
      <c r="CT29" s="109"/>
      <c r="CU29" s="109"/>
      <c r="CV29" s="109"/>
      <c r="CW29" s="109"/>
      <c r="CX29" s="109"/>
      <c r="CY29" s="109"/>
      <c r="CZ29" s="109"/>
      <c r="DA29" s="109"/>
      <c r="DB29" s="109"/>
      <c r="DC29" s="109"/>
      <c r="DD29" s="109"/>
      <c r="DE29" s="109"/>
      <c r="DF29" s="109"/>
      <c r="DG29" s="109"/>
      <c r="DH29" s="109"/>
      <c r="DI29" s="109"/>
      <c r="DJ29" s="109"/>
      <c r="DK29" s="109"/>
      <c r="DL29" s="109"/>
      <c r="DM29" s="109"/>
      <c r="DN29" s="109"/>
      <c r="DO29" s="109"/>
      <c r="DP29" s="109"/>
      <c r="DQ29" s="109"/>
      <c r="DR29" s="109"/>
      <c r="DS29" s="109"/>
      <c r="DT29" s="109"/>
      <c r="DU29" s="109"/>
      <c r="DV29" s="109"/>
      <c r="DW29" s="109"/>
      <c r="DX29" s="109"/>
      <c r="DY29" s="109"/>
      <c r="DZ29" s="109"/>
      <c r="EA29" s="109"/>
      <c r="EB29" s="109"/>
      <c r="EC29" s="109"/>
      <c r="ED29" s="109"/>
      <c r="EE29" s="109"/>
      <c r="EF29" s="109"/>
      <c r="EG29" s="109"/>
      <c r="EH29" s="109"/>
      <c r="EI29" s="109"/>
      <c r="EJ29" s="109"/>
      <c r="EK29" s="109"/>
      <c r="EL29" s="109"/>
      <c r="EM29" s="109"/>
      <c r="EN29" s="109"/>
      <c r="EO29" s="109"/>
      <c r="EP29" s="109"/>
      <c r="EQ29" s="109"/>
      <c r="ER29" s="109"/>
      <c r="ES29" s="109"/>
      <c r="ET29" s="109"/>
      <c r="EU29" s="109"/>
      <c r="EV29" s="109"/>
      <c r="EW29" s="109"/>
      <c r="EX29" s="109"/>
      <c r="EY29" s="109"/>
      <c r="EZ29" s="109"/>
      <c r="FA29" s="109"/>
    </row>
    <row r="30" spans="1:157" ht="21" customHeight="1">
      <c r="A30" s="459" t="s">
        <v>245</v>
      </c>
      <c r="B30" s="460"/>
      <c r="C30" s="351"/>
      <c r="D30" s="144"/>
      <c r="E30" s="355"/>
      <c r="F30" s="350"/>
      <c r="G30" s="350"/>
      <c r="H30" s="350"/>
      <c r="I30" s="350"/>
      <c r="J30" s="350"/>
      <c r="K30" s="382"/>
      <c r="L30" s="113"/>
      <c r="M30" s="352"/>
      <c r="N30" s="352"/>
      <c r="O30" s="317"/>
      <c r="P30" s="317"/>
      <c r="Q30" s="317"/>
      <c r="R30" s="317"/>
      <c r="S30" s="317"/>
      <c r="T30" s="317"/>
      <c r="U30" s="317"/>
      <c r="V30" s="317"/>
      <c r="W30" s="317"/>
      <c r="X30" s="317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  <c r="BS30" s="109"/>
      <c r="BT30" s="109"/>
      <c r="BU30" s="109"/>
      <c r="BV30" s="109"/>
      <c r="BW30" s="109"/>
      <c r="BX30" s="109"/>
      <c r="BY30" s="109"/>
      <c r="BZ30" s="109"/>
      <c r="CA30" s="109"/>
      <c r="CB30" s="109"/>
      <c r="CC30" s="109"/>
      <c r="CD30" s="109"/>
      <c r="CE30" s="109"/>
      <c r="CF30" s="109"/>
      <c r="CG30" s="109"/>
      <c r="CH30" s="109"/>
      <c r="CI30" s="109"/>
      <c r="CJ30" s="109"/>
      <c r="CK30" s="109"/>
      <c r="CL30" s="109"/>
      <c r="CM30" s="109"/>
      <c r="CN30" s="109"/>
      <c r="CO30" s="109"/>
      <c r="CP30" s="109"/>
      <c r="CQ30" s="109"/>
      <c r="CR30" s="109"/>
      <c r="CS30" s="109"/>
      <c r="CT30" s="109"/>
      <c r="CU30" s="109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09"/>
      <c r="DG30" s="109"/>
      <c r="DH30" s="109"/>
      <c r="DI30" s="109"/>
      <c r="DJ30" s="109"/>
      <c r="DK30" s="109"/>
      <c r="DL30" s="109"/>
      <c r="DM30" s="109"/>
      <c r="DN30" s="109"/>
      <c r="DO30" s="109"/>
      <c r="DP30" s="109"/>
      <c r="DQ30" s="109"/>
      <c r="DR30" s="109"/>
      <c r="DS30" s="109"/>
      <c r="DT30" s="109"/>
      <c r="DU30" s="109"/>
      <c r="DV30" s="109"/>
      <c r="DW30" s="109"/>
      <c r="DX30" s="109"/>
      <c r="DY30" s="109"/>
      <c r="DZ30" s="109"/>
      <c r="EA30" s="109"/>
      <c r="EB30" s="109"/>
      <c r="EC30" s="109"/>
      <c r="ED30" s="109"/>
      <c r="EE30" s="109"/>
      <c r="EF30" s="109"/>
      <c r="EG30" s="109"/>
      <c r="EH30" s="109"/>
      <c r="EI30" s="109"/>
      <c r="EJ30" s="109"/>
      <c r="EK30" s="109"/>
      <c r="EL30" s="109"/>
      <c r="EM30" s="109"/>
      <c r="EN30" s="109"/>
      <c r="EO30" s="109"/>
      <c r="EP30" s="109"/>
      <c r="EQ30" s="109"/>
      <c r="ER30" s="109"/>
      <c r="ES30" s="109"/>
      <c r="ET30" s="109"/>
      <c r="EU30" s="109"/>
      <c r="EV30" s="109"/>
      <c r="EW30" s="109"/>
      <c r="EX30" s="109"/>
      <c r="EY30" s="109"/>
      <c r="EZ30" s="109"/>
      <c r="FA30" s="109"/>
    </row>
    <row r="31" spans="1:157" ht="21" customHeight="1">
      <c r="A31" s="115" t="s">
        <v>314</v>
      </c>
      <c r="B31" s="158" t="s">
        <v>246</v>
      </c>
      <c r="C31" s="328">
        <v>1</v>
      </c>
      <c r="D31" s="144" t="s">
        <v>247</v>
      </c>
      <c r="E31" s="330" t="s">
        <v>251</v>
      </c>
      <c r="F31" s="329">
        <f>ESUM($E31)</f>
        <v>48</v>
      </c>
      <c r="G31" s="352"/>
      <c r="H31" s="329"/>
      <c r="I31" s="118"/>
      <c r="J31" s="118"/>
      <c r="K31" s="118"/>
      <c r="L31" s="327"/>
      <c r="M31" s="327"/>
      <c r="N31" s="329">
        <f>$C31*ESUM($E31)</f>
        <v>48</v>
      </c>
      <c r="O31" s="317">
        <v>1</v>
      </c>
      <c r="P31" s="317">
        <v>2</v>
      </c>
      <c r="Q31" s="317"/>
      <c r="R31" s="317"/>
      <c r="S31" s="317"/>
      <c r="T31" s="317">
        <v>1</v>
      </c>
      <c r="U31" s="317"/>
      <c r="V31" s="317"/>
      <c r="W31" s="317"/>
      <c r="X31" s="317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  <c r="CV31" s="109"/>
      <c r="CW31" s="109"/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09"/>
      <c r="ER31" s="109"/>
      <c r="ES31" s="109"/>
      <c r="ET31" s="109"/>
      <c r="EU31" s="109"/>
      <c r="EV31" s="109"/>
      <c r="EW31" s="109"/>
      <c r="EX31" s="109"/>
      <c r="EY31" s="109"/>
      <c r="EZ31" s="109"/>
      <c r="FA31" s="109"/>
    </row>
    <row r="32" spans="1:157" ht="21" customHeight="1">
      <c r="A32" s="122"/>
      <c r="B32" s="241"/>
      <c r="C32" s="123"/>
      <c r="D32" s="144"/>
      <c r="E32" s="144"/>
      <c r="F32" s="159"/>
      <c r="G32" s="159"/>
      <c r="H32" s="159"/>
      <c r="I32" s="242"/>
      <c r="J32" s="242"/>
      <c r="K32" s="242"/>
      <c r="L32" s="124"/>
      <c r="M32" s="124"/>
      <c r="N32" s="159"/>
      <c r="O32" s="357"/>
      <c r="P32" s="357"/>
      <c r="Q32" s="357"/>
      <c r="R32" s="357"/>
      <c r="S32" s="357"/>
      <c r="T32" s="357"/>
      <c r="U32" s="357"/>
      <c r="V32" s="357"/>
      <c r="W32" s="357"/>
      <c r="X32" s="357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</row>
    <row r="33" spans="1:157" ht="21" customHeight="1">
      <c r="A33" s="130"/>
      <c r="B33" s="131"/>
      <c r="C33" s="123"/>
      <c r="D33" s="124"/>
      <c r="E33" s="159" t="s">
        <v>43</v>
      </c>
      <c r="F33" s="124">
        <f>SUM(F4:F31)</f>
        <v>48</v>
      </c>
      <c r="G33" s="124">
        <f>SUM(G4:G31)</f>
        <v>24</v>
      </c>
      <c r="H33" s="124">
        <f>SUM(H4:H31)</f>
        <v>194</v>
      </c>
      <c r="I33" s="124">
        <f t="shared" ref="I33" si="0">SUM(I4:I31)</f>
        <v>170</v>
      </c>
      <c r="J33" s="124">
        <f t="shared" ref="J33:K33" si="1">SUM(J4:J31)</f>
        <v>352</v>
      </c>
      <c r="K33" s="124">
        <f t="shared" si="1"/>
        <v>24</v>
      </c>
      <c r="L33" s="124">
        <f t="shared" ref="L33:T33" si="2">SUM(L4:L31)</f>
        <v>194</v>
      </c>
      <c r="M33" s="124">
        <f t="shared" si="2"/>
        <v>88</v>
      </c>
      <c r="N33" s="124">
        <f t="shared" si="2"/>
        <v>48</v>
      </c>
      <c r="O33" s="124">
        <f t="shared" si="2"/>
        <v>1</v>
      </c>
      <c r="P33" s="124">
        <f t="shared" si="2"/>
        <v>2</v>
      </c>
      <c r="Q33" s="124">
        <f t="shared" si="2"/>
        <v>3</v>
      </c>
      <c r="R33" s="124">
        <f t="shared" si="2"/>
        <v>4</v>
      </c>
      <c r="S33" s="124">
        <f t="shared" si="2"/>
        <v>1</v>
      </c>
      <c r="T33" s="124">
        <f t="shared" si="2"/>
        <v>1</v>
      </c>
      <c r="U33" s="124"/>
      <c r="V33" s="124"/>
      <c r="W33" s="124"/>
      <c r="X33" s="124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09"/>
      <c r="CQ33" s="109"/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109"/>
      <c r="DD33" s="109"/>
      <c r="DE33" s="109"/>
      <c r="DF33" s="109"/>
      <c r="DG33" s="109"/>
      <c r="DH33" s="109"/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09"/>
      <c r="EH33" s="109"/>
      <c r="EI33" s="109"/>
      <c r="EJ33" s="109"/>
      <c r="EK33" s="109"/>
      <c r="EL33" s="109"/>
      <c r="EM33" s="109"/>
      <c r="EN33" s="109"/>
      <c r="EO33" s="109"/>
      <c r="EP33" s="109"/>
      <c r="EQ33" s="109"/>
      <c r="ER33" s="109"/>
      <c r="ES33" s="109"/>
      <c r="ET33" s="109"/>
      <c r="EU33" s="109"/>
      <c r="EV33" s="109"/>
      <c r="EW33" s="109"/>
      <c r="EX33" s="109"/>
      <c r="EY33" s="109"/>
      <c r="EZ33" s="109"/>
      <c r="FA33" s="109"/>
    </row>
    <row r="34" spans="1:157" s="136" customFormat="1" ht="21" customHeight="1" thickBot="1">
      <c r="A34" s="132"/>
      <c r="B34" s="133"/>
      <c r="C34" s="133"/>
      <c r="D34" s="133"/>
      <c r="E34" s="133" t="s">
        <v>44</v>
      </c>
      <c r="F34" s="134">
        <v>0.1</v>
      </c>
      <c r="G34" s="134">
        <v>0.1</v>
      </c>
      <c r="H34" s="134">
        <v>0.1</v>
      </c>
      <c r="I34" s="134">
        <v>0.05</v>
      </c>
      <c r="J34" s="134">
        <v>0.05</v>
      </c>
      <c r="K34" s="134">
        <v>0.05</v>
      </c>
      <c r="L34" s="134">
        <v>0.1</v>
      </c>
      <c r="M34" s="134">
        <v>0.1</v>
      </c>
      <c r="N34" s="134">
        <v>0.1</v>
      </c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5"/>
      <c r="CE34" s="135"/>
      <c r="CF34" s="135"/>
      <c r="CG34" s="135"/>
      <c r="CH34" s="135"/>
      <c r="CI34" s="135"/>
      <c r="CJ34" s="135"/>
      <c r="CK34" s="135"/>
      <c r="CL34" s="135"/>
      <c r="CM34" s="135"/>
      <c r="CN34" s="135"/>
      <c r="CO34" s="135"/>
      <c r="CP34" s="135"/>
      <c r="CQ34" s="135"/>
      <c r="CR34" s="135"/>
      <c r="CS34" s="135"/>
      <c r="CT34" s="135"/>
      <c r="CU34" s="135"/>
      <c r="CV34" s="135"/>
      <c r="CW34" s="135"/>
      <c r="CX34" s="135"/>
      <c r="CY34" s="135"/>
      <c r="CZ34" s="135"/>
      <c r="DA34" s="135"/>
      <c r="DB34" s="135"/>
      <c r="DC34" s="135"/>
      <c r="DD34" s="135"/>
      <c r="DE34" s="135"/>
      <c r="DF34" s="135"/>
      <c r="DG34" s="135"/>
      <c r="DH34" s="135"/>
      <c r="DI34" s="135"/>
      <c r="DJ34" s="135"/>
      <c r="DK34" s="135"/>
      <c r="DL34" s="135"/>
      <c r="DM34" s="135"/>
      <c r="DN34" s="135"/>
      <c r="DO34" s="135"/>
      <c r="DP34" s="135"/>
      <c r="DQ34" s="135"/>
      <c r="DR34" s="135"/>
      <c r="DS34" s="135"/>
      <c r="DT34" s="135"/>
      <c r="DU34" s="135"/>
      <c r="DV34" s="135"/>
      <c r="DW34" s="135"/>
      <c r="DX34" s="135"/>
      <c r="DY34" s="135"/>
      <c r="DZ34" s="135"/>
      <c r="EA34" s="135"/>
      <c r="EB34" s="135"/>
      <c r="EC34" s="135"/>
      <c r="ED34" s="135"/>
      <c r="EE34" s="135"/>
      <c r="EF34" s="135"/>
      <c r="EG34" s="135"/>
      <c r="EH34" s="135"/>
      <c r="EI34" s="135"/>
      <c r="EJ34" s="135"/>
      <c r="EK34" s="135"/>
      <c r="EL34" s="135"/>
      <c r="EM34" s="135"/>
      <c r="EN34" s="135"/>
      <c r="EO34" s="135"/>
      <c r="EP34" s="135"/>
      <c r="EQ34" s="135"/>
      <c r="ER34" s="135"/>
      <c r="ES34" s="135"/>
      <c r="ET34" s="135"/>
      <c r="EU34" s="135"/>
      <c r="EV34" s="135"/>
      <c r="EW34" s="135"/>
      <c r="EX34" s="135"/>
      <c r="EY34" s="135"/>
      <c r="EZ34" s="135"/>
      <c r="FA34" s="135"/>
    </row>
    <row r="35" spans="1:157" s="136" customFormat="1" ht="21" customHeight="1" thickTop="1" thickBot="1">
      <c r="A35" s="137"/>
      <c r="B35" s="138"/>
      <c r="C35" s="138"/>
      <c r="D35" s="138"/>
      <c r="E35" s="139" t="s">
        <v>45</v>
      </c>
      <c r="F35" s="140">
        <f t="shared" ref="F35:H35" si="3">ROUND(SUM(F33+SUM(F33*F34)),0)</f>
        <v>53</v>
      </c>
      <c r="G35" s="140">
        <f t="shared" ref="G35" si="4">ROUND(SUM(G33+SUM(G33*G34)),0)</f>
        <v>26</v>
      </c>
      <c r="H35" s="140">
        <f t="shared" si="3"/>
        <v>213</v>
      </c>
      <c r="I35" s="140">
        <f t="shared" ref="I35:J35" si="5">ROUND(SUM(I33+SUM(I33*I34)),0)</f>
        <v>179</v>
      </c>
      <c r="J35" s="140">
        <f t="shared" si="5"/>
        <v>370</v>
      </c>
      <c r="K35" s="140">
        <f t="shared" ref="K35" si="6">ROUND(SUM(K33+SUM(K33*K34)),0)</f>
        <v>25</v>
      </c>
      <c r="L35" s="140">
        <f t="shared" ref="L35:Q35" si="7">ROUND(SUM(L33+SUM(L33*L34)),0)</f>
        <v>213</v>
      </c>
      <c r="M35" s="140">
        <f t="shared" ref="M35:O35" si="8">ROUND(SUM(M33+SUM(M33*M34)),0)</f>
        <v>97</v>
      </c>
      <c r="N35" s="140">
        <f t="shared" si="8"/>
        <v>53</v>
      </c>
      <c r="O35" s="140">
        <f t="shared" si="8"/>
        <v>1</v>
      </c>
      <c r="P35" s="140">
        <f t="shared" ref="P35" si="9">ROUND(SUM(P33+SUM(P33*P34)),0)</f>
        <v>2</v>
      </c>
      <c r="Q35" s="140">
        <f t="shared" si="7"/>
        <v>3</v>
      </c>
      <c r="R35" s="140">
        <f t="shared" ref="R35" si="10">ROUND(SUM(R33+SUM(R33*R34)),0)</f>
        <v>4</v>
      </c>
      <c r="S35" s="140">
        <f t="shared" ref="S35:T35" si="11">ROUND(SUM(S33+SUM(S33*S34)),0)</f>
        <v>1</v>
      </c>
      <c r="T35" s="140">
        <f t="shared" si="11"/>
        <v>1</v>
      </c>
      <c r="U35" s="140"/>
      <c r="V35" s="140"/>
      <c r="W35" s="140"/>
      <c r="X35" s="140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  <c r="CG35" s="135"/>
      <c r="CH35" s="135"/>
      <c r="CI35" s="135"/>
      <c r="CJ35" s="135"/>
      <c r="CK35" s="135"/>
      <c r="CL35" s="135"/>
      <c r="CM35" s="135"/>
      <c r="CN35" s="135"/>
      <c r="CO35" s="135"/>
      <c r="CP35" s="135"/>
      <c r="CQ35" s="135"/>
      <c r="CR35" s="135"/>
      <c r="CS35" s="135"/>
      <c r="CT35" s="135"/>
      <c r="CU35" s="135"/>
      <c r="CV35" s="135"/>
      <c r="CW35" s="135"/>
      <c r="CX35" s="135"/>
      <c r="CY35" s="135"/>
      <c r="CZ35" s="135"/>
      <c r="DA35" s="135"/>
      <c r="DB35" s="135"/>
      <c r="DC35" s="135"/>
      <c r="DD35" s="135"/>
      <c r="DE35" s="135"/>
      <c r="DF35" s="135"/>
      <c r="DG35" s="135"/>
      <c r="DH35" s="135"/>
      <c r="DI35" s="135"/>
      <c r="DJ35" s="135"/>
      <c r="DK35" s="135"/>
      <c r="DL35" s="135"/>
      <c r="DM35" s="135"/>
      <c r="DN35" s="135"/>
      <c r="DO35" s="135"/>
      <c r="DP35" s="135"/>
      <c r="DQ35" s="135"/>
      <c r="DR35" s="135"/>
      <c r="DS35" s="135"/>
      <c r="DT35" s="135"/>
      <c r="DU35" s="135"/>
      <c r="DV35" s="135"/>
      <c r="DW35" s="135"/>
      <c r="DX35" s="135"/>
      <c r="DY35" s="135"/>
      <c r="DZ35" s="135"/>
      <c r="EA35" s="135"/>
      <c r="EB35" s="135"/>
      <c r="EC35" s="135"/>
      <c r="ED35" s="135"/>
      <c r="EE35" s="135"/>
      <c r="EF35" s="135"/>
      <c r="EG35" s="135"/>
      <c r="EH35" s="135"/>
      <c r="EI35" s="135"/>
      <c r="EJ35" s="135"/>
      <c r="EK35" s="135"/>
      <c r="EL35" s="135"/>
      <c r="EM35" s="135"/>
      <c r="EN35" s="135"/>
      <c r="EO35" s="135"/>
      <c r="EP35" s="135"/>
      <c r="EQ35" s="135"/>
      <c r="ER35" s="135"/>
      <c r="ES35" s="135"/>
      <c r="ET35" s="135"/>
      <c r="EU35" s="135"/>
      <c r="EV35" s="135"/>
      <c r="EW35" s="135"/>
      <c r="EX35" s="135"/>
      <c r="EY35" s="135"/>
      <c r="EZ35" s="135"/>
      <c r="FA35" s="135"/>
    </row>
    <row r="36" spans="1:157" s="136" customFormat="1" ht="21" customHeight="1" thickTop="1">
      <c r="A36" s="31"/>
      <c r="B36" s="141"/>
      <c r="C36" s="141"/>
      <c r="D36" s="141"/>
      <c r="E36" s="141" t="s">
        <v>14</v>
      </c>
      <c r="F36" s="319">
        <v>0.08</v>
      </c>
      <c r="G36" s="319">
        <v>0.13</v>
      </c>
      <c r="H36" s="319">
        <v>0.19</v>
      </c>
      <c r="I36" s="319"/>
      <c r="J36" s="319"/>
      <c r="K36" s="319"/>
      <c r="L36" s="319">
        <v>6.0000000000000001E-3</v>
      </c>
      <c r="M36" s="319">
        <v>6.0000000000000001E-3</v>
      </c>
      <c r="N36" s="319">
        <v>7.0000000000000001E-3</v>
      </c>
      <c r="O36" s="176"/>
      <c r="P36" s="176">
        <v>0.65</v>
      </c>
      <c r="Q36" s="176">
        <v>0.47</v>
      </c>
      <c r="R36" s="176">
        <v>0.35</v>
      </c>
      <c r="S36" s="176"/>
      <c r="T36" s="319"/>
      <c r="U36" s="319"/>
      <c r="V36" s="319"/>
      <c r="W36" s="319"/>
      <c r="X36" s="319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  <c r="CG36" s="135"/>
      <c r="CH36" s="135"/>
      <c r="CI36" s="135"/>
      <c r="CJ36" s="135"/>
      <c r="CK36" s="135"/>
      <c r="CL36" s="135"/>
      <c r="CM36" s="135"/>
      <c r="CN36" s="135"/>
      <c r="CO36" s="135"/>
      <c r="CP36" s="135"/>
      <c r="CQ36" s="135"/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  <c r="DI36" s="135"/>
      <c r="DJ36" s="135"/>
      <c r="DK36" s="135"/>
      <c r="DL36" s="135"/>
      <c r="DM36" s="135"/>
      <c r="DN36" s="135"/>
      <c r="DO36" s="135"/>
      <c r="DP36" s="135"/>
      <c r="DQ36" s="135"/>
      <c r="DR36" s="135"/>
      <c r="DS36" s="135"/>
      <c r="DT36" s="135"/>
      <c r="DU36" s="135"/>
      <c r="DV36" s="135"/>
      <c r="DW36" s="135"/>
      <c r="DX36" s="135"/>
      <c r="DY36" s="135"/>
      <c r="DZ36" s="135"/>
      <c r="EA36" s="135"/>
      <c r="EB36" s="135"/>
      <c r="EC36" s="135"/>
      <c r="ED36" s="135"/>
      <c r="EE36" s="135"/>
      <c r="EF36" s="135"/>
      <c r="EG36" s="135"/>
      <c r="EH36" s="135"/>
      <c r="EI36" s="135"/>
      <c r="EJ36" s="135"/>
      <c r="EK36" s="135"/>
      <c r="EL36" s="135"/>
      <c r="EM36" s="135"/>
      <c r="EN36" s="135"/>
      <c r="EO36" s="135"/>
      <c r="EP36" s="135"/>
      <c r="EQ36" s="135"/>
      <c r="ER36" s="135"/>
      <c r="ES36" s="135"/>
      <c r="ET36" s="135"/>
      <c r="EU36" s="135"/>
      <c r="EV36" s="135"/>
      <c r="EW36" s="135"/>
      <c r="EX36" s="135"/>
      <c r="EY36" s="135"/>
      <c r="EZ36" s="135"/>
      <c r="FA36" s="135"/>
    </row>
    <row r="37" spans="1:157" s="136" customFormat="1" ht="21" customHeight="1">
      <c r="A37" s="143"/>
      <c r="B37" s="144"/>
      <c r="C37" s="144"/>
      <c r="D37" s="144"/>
      <c r="E37" s="144" t="s">
        <v>9</v>
      </c>
      <c r="F37" s="124"/>
      <c r="G37" s="124"/>
      <c r="H37" s="124"/>
      <c r="I37" s="350">
        <f>6.09/1000</f>
        <v>6.0899999999999999E-3</v>
      </c>
      <c r="J37" s="350">
        <f>6.58/1000</f>
        <v>6.5799999999999999E-3</v>
      </c>
      <c r="K37" s="382">
        <f>5.28/1000</f>
        <v>5.28E-3</v>
      </c>
      <c r="L37" s="124"/>
      <c r="M37" s="124"/>
      <c r="N37" s="124"/>
      <c r="O37" s="124">
        <v>0.66</v>
      </c>
      <c r="P37" s="124"/>
      <c r="Q37" s="124"/>
      <c r="R37" s="124"/>
      <c r="S37" s="124"/>
      <c r="T37" s="124"/>
      <c r="U37" s="124"/>
      <c r="V37" s="124"/>
      <c r="W37" s="124"/>
      <c r="X37" s="124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5"/>
      <c r="DK37" s="135"/>
      <c r="DL37" s="135"/>
      <c r="DM37" s="135"/>
      <c r="DN37" s="135"/>
      <c r="DO37" s="135"/>
      <c r="DP37" s="135"/>
      <c r="DQ37" s="135"/>
      <c r="DR37" s="135"/>
      <c r="DS37" s="135"/>
      <c r="DT37" s="135"/>
      <c r="DU37" s="135"/>
      <c r="DV37" s="135"/>
      <c r="DW37" s="135"/>
      <c r="DX37" s="135"/>
      <c r="DY37" s="135"/>
      <c r="DZ37" s="135"/>
      <c r="EA37" s="135"/>
      <c r="EB37" s="135"/>
      <c r="EC37" s="135"/>
      <c r="ED37" s="135"/>
      <c r="EE37" s="135"/>
      <c r="EF37" s="135"/>
      <c r="EG37" s="135"/>
      <c r="EH37" s="135"/>
      <c r="EI37" s="135"/>
      <c r="EJ37" s="135"/>
      <c r="EK37" s="135"/>
      <c r="EL37" s="135"/>
      <c r="EM37" s="135"/>
      <c r="EN37" s="135"/>
      <c r="EO37" s="135"/>
      <c r="EP37" s="135"/>
      <c r="EQ37" s="135"/>
      <c r="ER37" s="135"/>
      <c r="ES37" s="135"/>
      <c r="ET37" s="135"/>
      <c r="EU37" s="135"/>
      <c r="EV37" s="135"/>
      <c r="EW37" s="135"/>
      <c r="EX37" s="135"/>
      <c r="EY37" s="135"/>
      <c r="EZ37" s="135"/>
      <c r="FA37" s="135"/>
    </row>
    <row r="38" spans="1:157" s="136" customFormat="1" ht="21" customHeight="1">
      <c r="A38" s="143"/>
      <c r="B38" s="144"/>
      <c r="C38" s="144"/>
      <c r="D38" s="144"/>
      <c r="E38" s="144" t="s">
        <v>117</v>
      </c>
      <c r="F38" s="124"/>
      <c r="G38" s="124"/>
      <c r="H38" s="124"/>
      <c r="I38" s="124">
        <f>I37</f>
        <v>6.0899999999999999E-3</v>
      </c>
      <c r="J38" s="124">
        <f>J37</f>
        <v>6.5799999999999999E-3</v>
      </c>
      <c r="K38" s="124">
        <f>K37</f>
        <v>5.28E-3</v>
      </c>
      <c r="L38" s="124"/>
      <c r="M38" s="124"/>
      <c r="N38" s="124"/>
      <c r="O38" s="124"/>
      <c r="P38" s="124">
        <v>0.45</v>
      </c>
      <c r="Q38" s="124"/>
      <c r="R38" s="124"/>
      <c r="S38" s="124"/>
      <c r="T38" s="124"/>
      <c r="U38" s="124"/>
      <c r="V38" s="124"/>
      <c r="W38" s="124"/>
      <c r="X38" s="124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5"/>
      <c r="BQ38" s="135"/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5"/>
      <c r="CH38" s="135"/>
      <c r="CI38" s="135"/>
      <c r="CJ38" s="135"/>
      <c r="CK38" s="135"/>
      <c r="CL38" s="135"/>
      <c r="CM38" s="135"/>
      <c r="CN38" s="135"/>
      <c r="CO38" s="135"/>
      <c r="CP38" s="135"/>
      <c r="CQ38" s="135"/>
      <c r="CR38" s="135"/>
      <c r="CS38" s="135"/>
      <c r="CT38" s="135"/>
      <c r="CU38" s="135"/>
      <c r="CV38" s="135"/>
      <c r="CW38" s="135"/>
      <c r="CX38" s="135"/>
      <c r="CY38" s="135"/>
      <c r="CZ38" s="135"/>
      <c r="DA38" s="135"/>
      <c r="DB38" s="135"/>
      <c r="DC38" s="135"/>
      <c r="DD38" s="135"/>
      <c r="DE38" s="135"/>
      <c r="DF38" s="135"/>
      <c r="DG38" s="135"/>
      <c r="DH38" s="135"/>
      <c r="DI38" s="135"/>
      <c r="DJ38" s="135"/>
      <c r="DK38" s="135"/>
      <c r="DL38" s="135"/>
      <c r="DM38" s="135"/>
      <c r="DN38" s="135"/>
      <c r="DO38" s="135"/>
      <c r="DP38" s="135"/>
      <c r="DQ38" s="135"/>
      <c r="DR38" s="135"/>
      <c r="DS38" s="135"/>
      <c r="DT38" s="135"/>
      <c r="DU38" s="135"/>
      <c r="DV38" s="135"/>
      <c r="DW38" s="135"/>
      <c r="DX38" s="135"/>
      <c r="DY38" s="135"/>
      <c r="DZ38" s="135"/>
      <c r="EA38" s="135"/>
      <c r="EB38" s="135"/>
      <c r="EC38" s="135"/>
      <c r="ED38" s="135"/>
      <c r="EE38" s="135"/>
      <c r="EF38" s="135"/>
      <c r="EG38" s="135"/>
      <c r="EH38" s="135"/>
      <c r="EI38" s="135"/>
      <c r="EJ38" s="135"/>
      <c r="EK38" s="135"/>
      <c r="EL38" s="135"/>
      <c r="EM38" s="135"/>
      <c r="EN38" s="135"/>
      <c r="EO38" s="135"/>
      <c r="EP38" s="135"/>
      <c r="EQ38" s="135"/>
      <c r="ER38" s="135"/>
      <c r="ES38" s="135"/>
      <c r="ET38" s="135"/>
      <c r="EU38" s="135"/>
      <c r="EV38" s="135"/>
      <c r="EW38" s="135"/>
      <c r="EX38" s="135"/>
      <c r="EY38" s="135"/>
      <c r="EZ38" s="135"/>
      <c r="FA38" s="135"/>
    </row>
    <row r="39" spans="1:157" s="136" customFormat="1" ht="21" customHeight="1" thickBot="1">
      <c r="A39" s="132"/>
      <c r="B39" s="186"/>
      <c r="C39" s="187"/>
      <c r="D39" s="187"/>
      <c r="E39" s="187" t="s">
        <v>46</v>
      </c>
      <c r="F39" s="134">
        <v>1</v>
      </c>
      <c r="G39" s="134">
        <v>1</v>
      </c>
      <c r="H39" s="134">
        <v>1</v>
      </c>
      <c r="I39" s="134">
        <v>2.6</v>
      </c>
      <c r="J39" s="134">
        <v>0.85</v>
      </c>
      <c r="K39" s="134">
        <v>2</v>
      </c>
      <c r="L39" s="134">
        <v>1.5</v>
      </c>
      <c r="M39" s="134">
        <v>1.5</v>
      </c>
      <c r="N39" s="134">
        <v>1.5</v>
      </c>
      <c r="O39" s="134">
        <v>1</v>
      </c>
      <c r="P39" s="134">
        <v>1</v>
      </c>
      <c r="Q39" s="134">
        <v>1.3</v>
      </c>
      <c r="R39" s="134">
        <v>1</v>
      </c>
      <c r="S39" s="134"/>
      <c r="T39" s="134"/>
      <c r="U39" s="134"/>
      <c r="V39" s="134"/>
      <c r="W39" s="134"/>
      <c r="X39" s="134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  <c r="CG39" s="135"/>
      <c r="CH39" s="135"/>
      <c r="CI39" s="135"/>
      <c r="CJ39" s="135"/>
      <c r="CK39" s="135"/>
      <c r="CL39" s="135"/>
      <c r="CM39" s="135"/>
      <c r="CN39" s="135"/>
      <c r="CO39" s="135"/>
      <c r="CP39" s="135"/>
      <c r="CQ39" s="135"/>
      <c r="CR39" s="135"/>
      <c r="CS39" s="135"/>
      <c r="CT39" s="135"/>
      <c r="CU39" s="135"/>
      <c r="CV39" s="135"/>
      <c r="CW39" s="135"/>
      <c r="CX39" s="135"/>
      <c r="CY39" s="135"/>
      <c r="CZ39" s="135"/>
      <c r="DA39" s="135"/>
      <c r="DB39" s="135"/>
      <c r="DC39" s="135"/>
      <c r="DD39" s="135"/>
      <c r="DE39" s="135"/>
      <c r="DF39" s="135"/>
      <c r="DG39" s="135"/>
      <c r="DH39" s="135"/>
      <c r="DI39" s="135"/>
      <c r="DJ39" s="135"/>
      <c r="DK39" s="135"/>
      <c r="DL39" s="135"/>
      <c r="DM39" s="135"/>
      <c r="DN39" s="135"/>
      <c r="DO39" s="135"/>
      <c r="DP39" s="135"/>
      <c r="DQ39" s="135"/>
      <c r="DR39" s="135"/>
      <c r="DS39" s="135"/>
      <c r="DT39" s="135"/>
      <c r="DU39" s="135"/>
      <c r="DV39" s="135"/>
      <c r="DW39" s="135"/>
      <c r="DX39" s="135"/>
      <c r="DY39" s="135"/>
      <c r="DZ39" s="135"/>
      <c r="EA39" s="135"/>
      <c r="EB39" s="135"/>
      <c r="EC39" s="135"/>
      <c r="ED39" s="135"/>
      <c r="EE39" s="135"/>
      <c r="EF39" s="135"/>
      <c r="EG39" s="135"/>
      <c r="EH39" s="135"/>
      <c r="EI39" s="135"/>
      <c r="EJ39" s="135"/>
      <c r="EK39" s="135"/>
      <c r="EL39" s="135"/>
      <c r="EM39" s="135"/>
      <c r="EN39" s="135"/>
      <c r="EO39" s="135"/>
      <c r="EP39" s="135"/>
      <c r="EQ39" s="135"/>
      <c r="ER39" s="135"/>
      <c r="ES39" s="135"/>
      <c r="ET39" s="135"/>
      <c r="EU39" s="135"/>
      <c r="EV39" s="135"/>
      <c r="EW39" s="135"/>
      <c r="EX39" s="135"/>
      <c r="EY39" s="135"/>
      <c r="EZ39" s="135"/>
      <c r="FA39" s="135"/>
    </row>
    <row r="40" spans="1:157" s="136" customFormat="1" ht="21" customHeight="1" thickTop="1">
      <c r="A40" s="181" t="s">
        <v>36</v>
      </c>
      <c r="B40" s="184">
        <f>ROUNDDOWN(SUM(F40:X40)*0.8,0)</f>
        <v>41</v>
      </c>
      <c r="C40" s="143" t="s">
        <v>37</v>
      </c>
      <c r="D40" s="185"/>
      <c r="E40" s="395" t="str">
        <f>E36</f>
        <v>내선전공</v>
      </c>
      <c r="F40" s="173">
        <f>ROUNDDOWN(F33*F36*F39,2)</f>
        <v>3.84</v>
      </c>
      <c r="G40" s="173">
        <f>ROUNDDOWN(G33*G36*G39,2)</f>
        <v>3.12</v>
      </c>
      <c r="H40" s="173">
        <f>ROUNDDOWN(H33*H36*H39,2)</f>
        <v>36.86</v>
      </c>
      <c r="I40" s="173"/>
      <c r="J40" s="173"/>
      <c r="K40" s="173"/>
      <c r="L40" s="173">
        <f>ROUNDDOWN(L33*L36*L39,2)</f>
        <v>1.74</v>
      </c>
      <c r="M40" s="173">
        <f>ROUNDDOWN(M33*M36*M39,2)</f>
        <v>0.79</v>
      </c>
      <c r="N40" s="173">
        <f>ROUNDDOWN(N33*N36*N39,2)</f>
        <v>0.5</v>
      </c>
      <c r="O40" s="173"/>
      <c r="P40" s="173">
        <f>ROUNDDOWN(P33*P36*P39,2)</f>
        <v>1.3</v>
      </c>
      <c r="Q40" s="173">
        <f>ROUNDDOWN(Q33*Q36*Q39,2)</f>
        <v>1.83</v>
      </c>
      <c r="R40" s="173">
        <f>ROUNDDOWN(R33*R36*R39,2)</f>
        <v>1.4</v>
      </c>
      <c r="S40" s="173"/>
      <c r="T40" s="173"/>
      <c r="U40" s="173"/>
      <c r="V40" s="173"/>
      <c r="W40" s="173"/>
      <c r="X40" s="173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CV40" s="135"/>
      <c r="CW40" s="135"/>
      <c r="CX40" s="135"/>
      <c r="CY40" s="135"/>
      <c r="CZ40" s="135"/>
      <c r="DA40" s="135"/>
      <c r="DB40" s="135"/>
      <c r="DC40" s="135"/>
      <c r="DD40" s="135"/>
      <c r="DE40" s="135"/>
      <c r="DF40" s="135"/>
      <c r="DG40" s="135"/>
      <c r="DH40" s="135"/>
      <c r="DI40" s="135"/>
      <c r="DJ40" s="135"/>
      <c r="DK40" s="135"/>
      <c r="DL40" s="135"/>
      <c r="DM40" s="135"/>
      <c r="DN40" s="135"/>
      <c r="DO40" s="135"/>
      <c r="DP40" s="135"/>
      <c r="DQ40" s="135"/>
      <c r="DR40" s="135"/>
      <c r="DS40" s="135"/>
      <c r="DT40" s="135"/>
      <c r="DU40" s="135"/>
      <c r="DV40" s="135"/>
      <c r="DW40" s="135"/>
      <c r="DX40" s="135"/>
      <c r="DY40" s="135"/>
      <c r="DZ40" s="135"/>
      <c r="EA40" s="135"/>
      <c r="EB40" s="135"/>
      <c r="EC40" s="135"/>
      <c r="ED40" s="135"/>
      <c r="EE40" s="135"/>
      <c r="EF40" s="135"/>
      <c r="EG40" s="135"/>
      <c r="EH40" s="135"/>
      <c r="EI40" s="135"/>
      <c r="EJ40" s="135"/>
      <c r="EK40" s="135"/>
      <c r="EL40" s="135"/>
      <c r="EM40" s="135"/>
      <c r="EN40" s="135"/>
      <c r="EO40" s="135"/>
      <c r="EP40" s="135"/>
      <c r="EQ40" s="135"/>
      <c r="ER40" s="135"/>
      <c r="ES40" s="135"/>
      <c r="ET40" s="135"/>
      <c r="EU40" s="135"/>
      <c r="EV40" s="135"/>
      <c r="EW40" s="135"/>
      <c r="EX40" s="135"/>
      <c r="EY40" s="135"/>
      <c r="EZ40" s="135"/>
      <c r="FA40" s="135"/>
    </row>
    <row r="41" spans="1:157" s="136" customFormat="1" ht="21" customHeight="1">
      <c r="A41" s="31"/>
      <c r="B41" s="392">
        <f>ROUNDDOWN(SUM(F41:X41)*0.8,0)</f>
        <v>4</v>
      </c>
      <c r="C41" s="384" t="s">
        <v>37</v>
      </c>
      <c r="D41" s="393"/>
      <c r="E41" s="394" t="str">
        <f>E37</f>
        <v>저압케이블공</v>
      </c>
      <c r="F41" s="142"/>
      <c r="G41" s="319"/>
      <c r="H41" s="142"/>
      <c r="I41" s="142">
        <f>ROUNDDOWN(I33*I37*I39,2)</f>
        <v>2.69</v>
      </c>
      <c r="J41" s="319">
        <f>ROUNDDOWN(J33*J37*J39,2)</f>
        <v>1.96</v>
      </c>
      <c r="K41" s="319">
        <f>ROUNDDOWN(K33*K37*K39,2)</f>
        <v>0.25</v>
      </c>
      <c r="L41" s="142"/>
      <c r="M41" s="319"/>
      <c r="N41" s="142"/>
      <c r="O41" s="319">
        <f>ROUNDDOWN(O33*O37*O39,2)</f>
        <v>0.66</v>
      </c>
      <c r="P41" s="319"/>
      <c r="Q41" s="276"/>
      <c r="R41" s="285"/>
      <c r="S41" s="319"/>
      <c r="T41" s="319"/>
      <c r="U41" s="319"/>
      <c r="V41" s="319"/>
      <c r="W41" s="319"/>
      <c r="X41" s="319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35"/>
      <c r="CR41" s="135"/>
      <c r="CS41" s="135"/>
      <c r="CT41" s="135"/>
      <c r="CU41" s="135"/>
      <c r="CV41" s="135"/>
      <c r="CW41" s="135"/>
      <c r="CX41" s="135"/>
      <c r="CY41" s="135"/>
      <c r="CZ41" s="135"/>
      <c r="DA41" s="135"/>
      <c r="DB41" s="135"/>
      <c r="DC41" s="135"/>
      <c r="DD41" s="135"/>
      <c r="DE41" s="135"/>
      <c r="DF41" s="135"/>
      <c r="DG41" s="135"/>
      <c r="DH41" s="135"/>
      <c r="DI41" s="135"/>
      <c r="DJ41" s="135"/>
      <c r="DK41" s="135"/>
      <c r="DL41" s="135"/>
      <c r="DM41" s="135"/>
      <c r="DN41" s="135"/>
      <c r="DO41" s="135"/>
      <c r="DP41" s="135"/>
      <c r="DQ41" s="135"/>
      <c r="DR41" s="135"/>
      <c r="DS41" s="135"/>
      <c r="DT41" s="135"/>
      <c r="DU41" s="135"/>
      <c r="DV41" s="135"/>
      <c r="DW41" s="135"/>
      <c r="DX41" s="135"/>
      <c r="DY41" s="135"/>
      <c r="DZ41" s="135"/>
      <c r="EA41" s="135"/>
      <c r="EB41" s="135"/>
      <c r="EC41" s="135"/>
      <c r="ED41" s="135"/>
      <c r="EE41" s="135"/>
      <c r="EF41" s="135"/>
      <c r="EG41" s="135"/>
      <c r="EH41" s="135"/>
      <c r="EI41" s="135"/>
      <c r="EJ41" s="135"/>
      <c r="EK41" s="135"/>
      <c r="EL41" s="135"/>
      <c r="EM41" s="135"/>
      <c r="EN41" s="135"/>
      <c r="EO41" s="135"/>
      <c r="EP41" s="135"/>
      <c r="EQ41" s="135"/>
      <c r="ER41" s="135"/>
      <c r="ES41" s="135"/>
      <c r="ET41" s="135"/>
      <c r="EU41" s="135"/>
      <c r="EV41" s="135"/>
      <c r="EW41" s="135"/>
      <c r="EX41" s="135"/>
      <c r="EY41" s="135"/>
      <c r="EZ41" s="135"/>
      <c r="FA41" s="135"/>
    </row>
    <row r="42" spans="1:157" s="136" customFormat="1" ht="21" customHeight="1" thickBot="1">
      <c r="A42" s="31"/>
      <c r="B42" s="188">
        <f>ROUNDDOWN(SUM(F42:X42)*0.8,0)</f>
        <v>4</v>
      </c>
      <c r="C42" s="186" t="s">
        <v>37</v>
      </c>
      <c r="D42" s="396"/>
      <c r="E42" s="397" t="str">
        <f>E38</f>
        <v>보통인부</v>
      </c>
      <c r="F42" s="398"/>
      <c r="G42" s="319"/>
      <c r="H42" s="142"/>
      <c r="I42" s="233">
        <f>ROUNDDOWN(I33*I38*I39,2)</f>
        <v>2.69</v>
      </c>
      <c r="J42" s="319">
        <f>ROUNDDOWN(J33*J38*J39,2)</f>
        <v>1.96</v>
      </c>
      <c r="K42" s="319">
        <f>ROUNDDOWN(K33*K38*K39,2)</f>
        <v>0.25</v>
      </c>
      <c r="L42" s="142"/>
      <c r="M42" s="319"/>
      <c r="N42" s="142"/>
      <c r="O42" s="319"/>
      <c r="P42" s="319">
        <f>ROUNDDOWN(P33*P38*P39,2)</f>
        <v>0.9</v>
      </c>
      <c r="Q42" s="276"/>
      <c r="R42" s="285"/>
      <c r="S42" s="319"/>
      <c r="T42" s="319"/>
      <c r="U42" s="319"/>
      <c r="V42" s="319"/>
      <c r="W42" s="319"/>
      <c r="X42" s="319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5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5"/>
      <c r="CQ42" s="135"/>
      <c r="CR42" s="135"/>
      <c r="CS42" s="135"/>
      <c r="CT42" s="135"/>
      <c r="CU42" s="135"/>
      <c r="CV42" s="135"/>
      <c r="CW42" s="135"/>
      <c r="CX42" s="135"/>
      <c r="CY42" s="135"/>
      <c r="CZ42" s="135"/>
      <c r="DA42" s="135"/>
      <c r="DB42" s="135"/>
      <c r="DC42" s="135"/>
      <c r="DD42" s="135"/>
      <c r="DE42" s="135"/>
      <c r="DF42" s="135"/>
      <c r="DG42" s="135"/>
      <c r="DH42" s="135"/>
      <c r="DI42" s="135"/>
      <c r="DJ42" s="135"/>
      <c r="DK42" s="135"/>
      <c r="DL42" s="135"/>
      <c r="DM42" s="135"/>
      <c r="DN42" s="135"/>
      <c r="DO42" s="135"/>
      <c r="DP42" s="135"/>
      <c r="DQ42" s="135"/>
      <c r="DR42" s="135"/>
      <c r="DS42" s="135"/>
      <c r="DT42" s="135"/>
      <c r="DU42" s="135"/>
      <c r="DV42" s="135"/>
      <c r="DW42" s="135"/>
      <c r="DX42" s="135"/>
      <c r="DY42" s="135"/>
      <c r="DZ42" s="135"/>
      <c r="EA42" s="135"/>
      <c r="EB42" s="135"/>
      <c r="EC42" s="135"/>
      <c r="ED42" s="135"/>
      <c r="EE42" s="135"/>
      <c r="EF42" s="135"/>
      <c r="EG42" s="135"/>
      <c r="EH42" s="135"/>
      <c r="EI42" s="135"/>
      <c r="EJ42" s="135"/>
      <c r="EK42" s="135"/>
      <c r="EL42" s="135"/>
      <c r="EM42" s="135"/>
      <c r="EN42" s="135"/>
      <c r="EO42" s="135"/>
      <c r="EP42" s="135"/>
      <c r="EQ42" s="135"/>
      <c r="ER42" s="135"/>
      <c r="ES42" s="135"/>
      <c r="ET42" s="135"/>
      <c r="EU42" s="135"/>
      <c r="EV42" s="135"/>
      <c r="EW42" s="135"/>
      <c r="EX42" s="135"/>
      <c r="EY42" s="135"/>
      <c r="EZ42" s="135"/>
      <c r="FA42" s="135"/>
    </row>
    <row r="43" spans="1:157" ht="21" customHeight="1" thickTop="1">
      <c r="A43" s="151"/>
      <c r="B43" s="131"/>
      <c r="C43" s="123"/>
      <c r="D43" s="124"/>
      <c r="E43" s="144"/>
      <c r="F43" s="159" t="s">
        <v>52</v>
      </c>
      <c r="G43" s="154" t="s">
        <v>52</v>
      </c>
      <c r="H43" s="154" t="s">
        <v>52</v>
      </c>
      <c r="I43" s="147" t="s">
        <v>221</v>
      </c>
      <c r="J43" s="147" t="s">
        <v>221</v>
      </c>
      <c r="K43" s="147" t="s">
        <v>221</v>
      </c>
      <c r="L43" s="147" t="s">
        <v>103</v>
      </c>
      <c r="M43" s="147" t="s">
        <v>10</v>
      </c>
      <c r="N43" s="147" t="s">
        <v>103</v>
      </c>
      <c r="O43" s="147" t="s">
        <v>294</v>
      </c>
      <c r="P43" s="147" t="s">
        <v>295</v>
      </c>
      <c r="Q43" s="147" t="s">
        <v>222</v>
      </c>
      <c r="R43" s="147" t="s">
        <v>235</v>
      </c>
      <c r="S43" s="147" t="s">
        <v>398</v>
      </c>
      <c r="T43" s="154" t="s">
        <v>54</v>
      </c>
      <c r="U43" s="154"/>
      <c r="V43" s="154"/>
      <c r="W43" s="154"/>
      <c r="X43" s="154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09"/>
      <c r="BF43" s="109"/>
      <c r="BG43" s="109"/>
      <c r="BH43" s="109"/>
      <c r="BI43" s="109"/>
      <c r="BJ43" s="109"/>
      <c r="BK43" s="109"/>
      <c r="BL43" s="109"/>
      <c r="BM43" s="109"/>
      <c r="BN43" s="109"/>
      <c r="BO43" s="109"/>
      <c r="BP43" s="109"/>
      <c r="BQ43" s="109"/>
      <c r="BR43" s="109"/>
      <c r="BS43" s="109"/>
      <c r="BT43" s="109"/>
      <c r="BU43" s="109"/>
      <c r="BV43" s="109"/>
      <c r="BW43" s="109"/>
      <c r="BX43" s="109"/>
      <c r="BY43" s="109"/>
      <c r="BZ43" s="109"/>
      <c r="CA43" s="109"/>
      <c r="CB43" s="109"/>
      <c r="CC43" s="109"/>
      <c r="CD43" s="109"/>
      <c r="CE43" s="109"/>
      <c r="CF43" s="109"/>
      <c r="CG43" s="109"/>
      <c r="CH43" s="109"/>
      <c r="CI43" s="109"/>
      <c r="CJ43" s="109"/>
      <c r="CK43" s="109"/>
      <c r="CL43" s="109"/>
      <c r="CM43" s="109"/>
      <c r="CN43" s="109"/>
      <c r="CO43" s="109"/>
      <c r="CP43" s="109"/>
      <c r="CQ43" s="109"/>
      <c r="CR43" s="109"/>
      <c r="CS43" s="109"/>
      <c r="CT43" s="109"/>
      <c r="CU43" s="109"/>
      <c r="CV43" s="109"/>
      <c r="CW43" s="109"/>
      <c r="CX43" s="109"/>
      <c r="CY43" s="109"/>
      <c r="CZ43" s="109"/>
      <c r="DA43" s="109"/>
      <c r="DB43" s="109"/>
      <c r="DC43" s="109"/>
      <c r="DD43" s="109"/>
      <c r="DE43" s="109"/>
      <c r="DF43" s="109"/>
      <c r="DG43" s="109"/>
      <c r="DH43" s="109"/>
      <c r="DI43" s="109"/>
      <c r="DJ43" s="109"/>
      <c r="DK43" s="109"/>
      <c r="DL43" s="109"/>
      <c r="DM43" s="109"/>
      <c r="DN43" s="109"/>
      <c r="DO43" s="109"/>
      <c r="DP43" s="109"/>
      <c r="DQ43" s="109"/>
      <c r="DR43" s="109"/>
      <c r="DS43" s="109"/>
      <c r="DT43" s="109"/>
      <c r="DU43" s="109"/>
      <c r="DV43" s="109"/>
      <c r="DW43" s="109"/>
      <c r="DX43" s="109"/>
      <c r="DY43" s="109"/>
      <c r="DZ43" s="109"/>
      <c r="EA43" s="109"/>
      <c r="EB43" s="109"/>
      <c r="EC43" s="109"/>
      <c r="ED43" s="109"/>
      <c r="EE43" s="109"/>
      <c r="EF43" s="109"/>
      <c r="EG43" s="109"/>
      <c r="EH43" s="109"/>
      <c r="EI43" s="109"/>
      <c r="EJ43" s="109"/>
      <c r="EK43" s="109"/>
      <c r="EL43" s="109"/>
      <c r="EM43" s="109"/>
      <c r="EN43" s="109"/>
      <c r="EO43" s="109"/>
      <c r="EP43" s="109"/>
      <c r="EQ43" s="109"/>
      <c r="ER43" s="109"/>
      <c r="ES43" s="109"/>
      <c r="ET43" s="109"/>
      <c r="EU43" s="109"/>
      <c r="EV43" s="109"/>
      <c r="EW43" s="109"/>
      <c r="EX43" s="109"/>
      <c r="EY43" s="109"/>
      <c r="EZ43" s="109"/>
      <c r="FA43" s="109"/>
    </row>
    <row r="44" spans="1:157" ht="21" customHeight="1">
      <c r="C44" s="109"/>
      <c r="D44" s="109"/>
      <c r="E44" s="17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109"/>
      <c r="BR44" s="109"/>
      <c r="BS44" s="109"/>
      <c r="BT44" s="109"/>
      <c r="BU44" s="109"/>
      <c r="BV44" s="109"/>
      <c r="BW44" s="109"/>
      <c r="BX44" s="109"/>
      <c r="BY44" s="109"/>
      <c r="BZ44" s="109"/>
      <c r="CA44" s="109"/>
      <c r="CB44" s="109"/>
      <c r="CC44" s="109"/>
      <c r="CD44" s="109"/>
      <c r="CE44" s="109"/>
      <c r="CF44" s="109"/>
      <c r="CG44" s="109"/>
      <c r="CH44" s="109"/>
      <c r="CI44" s="109"/>
      <c r="CJ44" s="109"/>
      <c r="CK44" s="109"/>
      <c r="CL44" s="109"/>
      <c r="CM44" s="109"/>
      <c r="CN44" s="109"/>
      <c r="CO44" s="109"/>
      <c r="CP44" s="109"/>
      <c r="CQ44" s="109"/>
      <c r="CR44" s="109"/>
      <c r="CS44" s="109"/>
      <c r="CT44" s="109"/>
      <c r="CU44" s="109"/>
      <c r="CV44" s="109"/>
      <c r="CW44" s="109"/>
      <c r="CX44" s="109"/>
      <c r="CY44" s="109"/>
      <c r="CZ44" s="109"/>
      <c r="DA44" s="109"/>
      <c r="DB44" s="109"/>
      <c r="DC44" s="109"/>
      <c r="DD44" s="109"/>
      <c r="DE44" s="109"/>
      <c r="DF44" s="109"/>
      <c r="DG44" s="109"/>
      <c r="DH44" s="109"/>
      <c r="DI44" s="109"/>
      <c r="DJ44" s="109"/>
      <c r="DK44" s="109"/>
      <c r="DL44" s="109"/>
      <c r="DM44" s="109"/>
      <c r="DN44" s="109"/>
      <c r="DO44" s="109"/>
      <c r="DP44" s="109"/>
      <c r="DQ44" s="109"/>
      <c r="DR44" s="109"/>
      <c r="DS44" s="109"/>
      <c r="DT44" s="109"/>
      <c r="DU44" s="109"/>
      <c r="DV44" s="109"/>
      <c r="DW44" s="109"/>
      <c r="DX44" s="109"/>
      <c r="DY44" s="109"/>
      <c r="DZ44" s="109"/>
      <c r="EA44" s="109"/>
      <c r="EB44" s="109"/>
      <c r="EC44" s="109"/>
      <c r="ED44" s="109"/>
      <c r="EE44" s="109"/>
      <c r="EF44" s="109"/>
      <c r="EG44" s="109"/>
      <c r="EH44" s="109"/>
      <c r="EI44" s="109"/>
      <c r="EJ44" s="109"/>
      <c r="EK44" s="109"/>
      <c r="EL44" s="109"/>
      <c r="EM44" s="109"/>
      <c r="EN44" s="109"/>
      <c r="EO44" s="109"/>
      <c r="EP44" s="109"/>
      <c r="EQ44" s="109"/>
      <c r="ER44" s="109"/>
      <c r="ES44" s="109"/>
      <c r="ET44" s="109"/>
      <c r="EU44" s="109"/>
      <c r="EV44" s="109"/>
      <c r="EW44" s="109"/>
      <c r="EX44" s="109"/>
      <c r="EY44" s="109"/>
      <c r="EZ44" s="109"/>
      <c r="FA44" s="109"/>
    </row>
    <row r="45" spans="1:157" ht="21" customHeight="1">
      <c r="C45" s="109"/>
      <c r="D45" s="109"/>
      <c r="E45" s="17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09"/>
      <c r="BR45" s="109"/>
      <c r="BS45" s="109"/>
      <c r="BT45" s="109"/>
      <c r="BU45" s="109"/>
      <c r="BV45" s="109"/>
      <c r="BW45" s="109"/>
      <c r="BX45" s="109"/>
      <c r="BY45" s="109"/>
      <c r="BZ45" s="109"/>
      <c r="CA45" s="109"/>
      <c r="CB45" s="109"/>
      <c r="CC45" s="109"/>
      <c r="CD45" s="109"/>
      <c r="CE45" s="109"/>
      <c r="CF45" s="109"/>
      <c r="CG45" s="109"/>
      <c r="CH45" s="109"/>
      <c r="CI45" s="109"/>
      <c r="CJ45" s="109"/>
      <c r="CK45" s="109"/>
      <c r="CL45" s="109"/>
      <c r="CM45" s="109"/>
      <c r="CN45" s="109"/>
      <c r="CO45" s="109"/>
      <c r="CP45" s="109"/>
      <c r="CQ45" s="109"/>
      <c r="CR45" s="109"/>
      <c r="CS45" s="109"/>
      <c r="CT45" s="109"/>
      <c r="CU45" s="109"/>
      <c r="CV45" s="109"/>
      <c r="CW45" s="109"/>
      <c r="CX45" s="109"/>
      <c r="CY45" s="109"/>
      <c r="CZ45" s="109"/>
      <c r="DA45" s="109"/>
      <c r="DB45" s="109"/>
      <c r="DC45" s="109"/>
      <c r="DD45" s="109"/>
      <c r="DE45" s="109"/>
      <c r="DF45" s="109"/>
      <c r="DG45" s="109"/>
      <c r="DH45" s="109"/>
      <c r="DI45" s="109"/>
      <c r="DJ45" s="109"/>
      <c r="DK45" s="109"/>
      <c r="DL45" s="109"/>
      <c r="DM45" s="109"/>
      <c r="DN45" s="109"/>
      <c r="DO45" s="109"/>
      <c r="DP45" s="109"/>
      <c r="DQ45" s="109"/>
      <c r="DR45" s="109"/>
      <c r="DS45" s="109"/>
      <c r="DT45" s="109"/>
      <c r="DU45" s="109"/>
      <c r="DV45" s="109"/>
      <c r="DW45" s="109"/>
      <c r="DX45" s="109"/>
      <c r="DY45" s="109"/>
      <c r="DZ45" s="109"/>
      <c r="EA45" s="109"/>
      <c r="EB45" s="109"/>
      <c r="EC45" s="109"/>
      <c r="ED45" s="109"/>
      <c r="EE45" s="109"/>
      <c r="EF45" s="109"/>
      <c r="EG45" s="109"/>
      <c r="EH45" s="109"/>
      <c r="EI45" s="109"/>
      <c r="EJ45" s="109"/>
      <c r="EK45" s="109"/>
      <c r="EL45" s="109"/>
      <c r="EM45" s="109"/>
      <c r="EN45" s="109"/>
      <c r="EO45" s="109"/>
      <c r="EP45" s="109"/>
      <c r="EQ45" s="109"/>
      <c r="ER45" s="109"/>
      <c r="ES45" s="109"/>
      <c r="ET45" s="109"/>
      <c r="EU45" s="109"/>
      <c r="EV45" s="109"/>
      <c r="EW45" s="109"/>
      <c r="EX45" s="109"/>
      <c r="EY45" s="109"/>
      <c r="EZ45" s="109"/>
      <c r="FA45" s="109"/>
    </row>
    <row r="46" spans="1:157" ht="21" customHeight="1">
      <c r="C46" s="109"/>
      <c r="D46" s="109"/>
      <c r="E46" s="17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09"/>
      <c r="BR46" s="109"/>
      <c r="BS46" s="109"/>
      <c r="BT46" s="109"/>
      <c r="BU46" s="109"/>
      <c r="BV46" s="109"/>
      <c r="BW46" s="109"/>
      <c r="BX46" s="109"/>
      <c r="BY46" s="109"/>
      <c r="BZ46" s="109"/>
      <c r="CA46" s="109"/>
      <c r="CB46" s="109"/>
      <c r="CC46" s="109"/>
      <c r="CD46" s="109"/>
      <c r="CE46" s="109"/>
      <c r="CF46" s="109"/>
      <c r="CG46" s="109"/>
      <c r="CH46" s="109"/>
      <c r="CI46" s="109"/>
      <c r="CJ46" s="109"/>
      <c r="CK46" s="109"/>
      <c r="CL46" s="109"/>
      <c r="CM46" s="109"/>
      <c r="CN46" s="109"/>
      <c r="CO46" s="109"/>
      <c r="CP46" s="109"/>
      <c r="CQ46" s="109"/>
      <c r="CR46" s="109"/>
      <c r="CS46" s="109"/>
      <c r="CT46" s="109"/>
      <c r="CU46" s="109"/>
      <c r="CV46" s="109"/>
      <c r="CW46" s="109"/>
      <c r="CX46" s="109"/>
      <c r="CY46" s="109"/>
      <c r="CZ46" s="109"/>
      <c r="DA46" s="109"/>
      <c r="DB46" s="109"/>
      <c r="DC46" s="109"/>
      <c r="DD46" s="109"/>
      <c r="DE46" s="109"/>
      <c r="DF46" s="109"/>
      <c r="DG46" s="109"/>
      <c r="DH46" s="109"/>
      <c r="DI46" s="109"/>
      <c r="DJ46" s="109"/>
      <c r="DK46" s="109"/>
      <c r="DL46" s="109"/>
      <c r="DM46" s="109"/>
      <c r="DN46" s="109"/>
      <c r="DO46" s="109"/>
      <c r="DP46" s="109"/>
      <c r="DQ46" s="109"/>
      <c r="DR46" s="109"/>
      <c r="DS46" s="109"/>
      <c r="DT46" s="109"/>
      <c r="DU46" s="109"/>
      <c r="DV46" s="109"/>
      <c r="DW46" s="109"/>
      <c r="DX46" s="109"/>
      <c r="DY46" s="109"/>
      <c r="DZ46" s="109"/>
      <c r="EA46" s="109"/>
      <c r="EB46" s="109"/>
      <c r="EC46" s="109"/>
      <c r="ED46" s="109"/>
      <c r="EE46" s="109"/>
      <c r="EF46" s="109"/>
      <c r="EG46" s="109"/>
      <c r="EH46" s="109"/>
      <c r="EI46" s="109"/>
      <c r="EJ46" s="109"/>
      <c r="EK46" s="109"/>
      <c r="EL46" s="109"/>
      <c r="EM46" s="109"/>
      <c r="EN46" s="109"/>
      <c r="EO46" s="109"/>
      <c r="EP46" s="109"/>
      <c r="EQ46" s="109"/>
      <c r="ER46" s="109"/>
      <c r="ES46" s="109"/>
      <c r="ET46" s="109"/>
      <c r="EU46" s="109"/>
      <c r="EV46" s="109"/>
      <c r="EW46" s="109"/>
      <c r="EX46" s="109"/>
      <c r="EY46" s="109"/>
      <c r="EZ46" s="109"/>
      <c r="FA46" s="109"/>
    </row>
    <row r="47" spans="1:157" ht="21" customHeight="1">
      <c r="C47" s="109"/>
      <c r="D47" s="109"/>
      <c r="E47" s="17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09"/>
      <c r="BR47" s="109"/>
      <c r="BS47" s="109"/>
      <c r="BT47" s="109"/>
      <c r="BU47" s="109"/>
      <c r="BV47" s="109"/>
      <c r="BW47" s="109"/>
      <c r="BX47" s="109"/>
      <c r="BY47" s="109"/>
      <c r="BZ47" s="109"/>
      <c r="CA47" s="109"/>
      <c r="CB47" s="109"/>
      <c r="CC47" s="109"/>
      <c r="CD47" s="109"/>
      <c r="CE47" s="109"/>
      <c r="CF47" s="109"/>
      <c r="CG47" s="109"/>
      <c r="CH47" s="109"/>
      <c r="CI47" s="109"/>
      <c r="CJ47" s="109"/>
      <c r="CK47" s="109"/>
      <c r="CL47" s="109"/>
      <c r="CM47" s="109"/>
      <c r="CN47" s="109"/>
      <c r="CO47" s="109"/>
      <c r="CP47" s="109"/>
      <c r="CQ47" s="109"/>
      <c r="CR47" s="109"/>
      <c r="CS47" s="109"/>
      <c r="CT47" s="109"/>
      <c r="CU47" s="109"/>
      <c r="CV47" s="109"/>
      <c r="CW47" s="109"/>
      <c r="CX47" s="109"/>
      <c r="CY47" s="109"/>
      <c r="CZ47" s="109"/>
      <c r="DA47" s="109"/>
      <c r="DB47" s="109"/>
      <c r="DC47" s="109"/>
      <c r="DD47" s="109"/>
      <c r="DE47" s="109"/>
      <c r="DF47" s="109"/>
      <c r="DG47" s="109"/>
      <c r="DH47" s="109"/>
      <c r="DI47" s="109"/>
      <c r="DJ47" s="109"/>
      <c r="DK47" s="109"/>
      <c r="DL47" s="109"/>
      <c r="DM47" s="109"/>
      <c r="DN47" s="109"/>
      <c r="DO47" s="109"/>
      <c r="DP47" s="109"/>
      <c r="DQ47" s="109"/>
      <c r="DR47" s="109"/>
      <c r="DS47" s="109"/>
      <c r="DT47" s="109"/>
      <c r="DU47" s="109"/>
      <c r="DV47" s="109"/>
      <c r="DW47" s="109"/>
      <c r="DX47" s="109"/>
      <c r="DY47" s="109"/>
      <c r="DZ47" s="109"/>
      <c r="EA47" s="109"/>
      <c r="EB47" s="109"/>
      <c r="EC47" s="109"/>
      <c r="ED47" s="109"/>
      <c r="EE47" s="109"/>
      <c r="EF47" s="109"/>
      <c r="EG47" s="109"/>
      <c r="EH47" s="109"/>
      <c r="EI47" s="109"/>
      <c r="EJ47" s="109"/>
      <c r="EK47" s="109"/>
      <c r="EL47" s="109"/>
      <c r="EM47" s="109"/>
      <c r="EN47" s="109"/>
      <c r="EO47" s="109"/>
      <c r="EP47" s="109"/>
      <c r="EQ47" s="109"/>
      <c r="ER47" s="109"/>
      <c r="ES47" s="109"/>
      <c r="ET47" s="109"/>
      <c r="EU47" s="109"/>
      <c r="EV47" s="109"/>
      <c r="EW47" s="109"/>
      <c r="EX47" s="109"/>
      <c r="EY47" s="109"/>
      <c r="EZ47" s="109"/>
      <c r="FA47" s="109"/>
    </row>
    <row r="48" spans="1:157" ht="21" customHeight="1">
      <c r="C48" s="109"/>
      <c r="D48" s="109"/>
      <c r="E48" s="17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09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  <c r="CG48" s="109"/>
      <c r="CH48" s="109"/>
      <c r="CI48" s="109"/>
      <c r="CJ48" s="109"/>
      <c r="CK48" s="109"/>
      <c r="CL48" s="109"/>
      <c r="CM48" s="109"/>
      <c r="CN48" s="109"/>
      <c r="CO48" s="109"/>
      <c r="CP48" s="109"/>
      <c r="CQ48" s="109"/>
      <c r="CR48" s="109"/>
      <c r="CS48" s="109"/>
      <c r="CT48" s="109"/>
      <c r="CU48" s="109"/>
      <c r="CV48" s="109"/>
      <c r="CW48" s="109"/>
      <c r="CX48" s="109"/>
      <c r="CY48" s="109"/>
      <c r="CZ48" s="109"/>
      <c r="DA48" s="109"/>
      <c r="DB48" s="109"/>
      <c r="DC48" s="109"/>
      <c r="DD48" s="109"/>
      <c r="DE48" s="109"/>
      <c r="DF48" s="109"/>
      <c r="DG48" s="109"/>
      <c r="DH48" s="109"/>
      <c r="DI48" s="109"/>
      <c r="DJ48" s="109"/>
      <c r="DK48" s="109"/>
      <c r="DL48" s="109"/>
      <c r="DM48" s="109"/>
      <c r="DN48" s="109"/>
      <c r="DO48" s="109"/>
      <c r="DP48" s="109"/>
      <c r="DQ48" s="109"/>
      <c r="DR48" s="109"/>
      <c r="DS48" s="109"/>
      <c r="DT48" s="109"/>
      <c r="DU48" s="109"/>
      <c r="DV48" s="109"/>
      <c r="DW48" s="109"/>
      <c r="DX48" s="109"/>
      <c r="DY48" s="109"/>
      <c r="DZ48" s="109"/>
      <c r="EA48" s="109"/>
      <c r="EB48" s="109"/>
      <c r="EC48" s="109"/>
      <c r="ED48" s="109"/>
      <c r="EE48" s="109"/>
      <c r="EF48" s="109"/>
      <c r="EG48" s="109"/>
      <c r="EH48" s="109"/>
      <c r="EI48" s="109"/>
      <c r="EJ48" s="109"/>
      <c r="EK48" s="109"/>
      <c r="EL48" s="109"/>
      <c r="EM48" s="109"/>
      <c r="EN48" s="109"/>
      <c r="EO48" s="109"/>
      <c r="EP48" s="109"/>
      <c r="EQ48" s="109"/>
      <c r="ER48" s="109"/>
      <c r="ES48" s="109"/>
      <c r="ET48" s="109"/>
      <c r="EU48" s="109"/>
      <c r="EV48" s="109"/>
      <c r="EW48" s="109"/>
      <c r="EX48" s="109"/>
      <c r="EY48" s="109"/>
      <c r="EZ48" s="109"/>
      <c r="FA48" s="109"/>
    </row>
    <row r="49" spans="3:157" ht="21" customHeight="1">
      <c r="C49" s="109"/>
      <c r="D49" s="109"/>
      <c r="E49" s="17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09"/>
      <c r="BR49" s="109"/>
      <c r="BS49" s="109"/>
      <c r="BT49" s="109"/>
      <c r="BU49" s="109"/>
      <c r="BV49" s="109"/>
      <c r="BW49" s="109"/>
      <c r="BX49" s="109"/>
      <c r="BY49" s="109"/>
      <c r="BZ49" s="109"/>
      <c r="CA49" s="109"/>
      <c r="CB49" s="109"/>
      <c r="CC49" s="109"/>
      <c r="CD49" s="109"/>
      <c r="CE49" s="109"/>
      <c r="CF49" s="109"/>
      <c r="CG49" s="109"/>
      <c r="CH49" s="109"/>
      <c r="CI49" s="109"/>
      <c r="CJ49" s="109"/>
      <c r="CK49" s="109"/>
      <c r="CL49" s="109"/>
      <c r="CM49" s="109"/>
      <c r="CN49" s="109"/>
      <c r="CO49" s="109"/>
      <c r="CP49" s="109"/>
      <c r="CQ49" s="109"/>
      <c r="CR49" s="109"/>
      <c r="CS49" s="109"/>
      <c r="CT49" s="109"/>
      <c r="CU49" s="109"/>
      <c r="CV49" s="109"/>
      <c r="CW49" s="109"/>
      <c r="CX49" s="109"/>
      <c r="CY49" s="109"/>
      <c r="CZ49" s="109"/>
      <c r="DA49" s="109"/>
      <c r="DB49" s="109"/>
      <c r="DC49" s="109"/>
      <c r="DD49" s="109"/>
      <c r="DE49" s="109"/>
      <c r="DF49" s="109"/>
      <c r="DG49" s="109"/>
      <c r="DH49" s="109"/>
      <c r="DI49" s="109"/>
      <c r="DJ49" s="109"/>
      <c r="DK49" s="109"/>
      <c r="DL49" s="109"/>
      <c r="DM49" s="109"/>
      <c r="DN49" s="109"/>
      <c r="DO49" s="109"/>
      <c r="DP49" s="109"/>
      <c r="DQ49" s="109"/>
      <c r="DR49" s="109"/>
      <c r="DS49" s="109"/>
      <c r="DT49" s="109"/>
      <c r="DU49" s="109"/>
      <c r="DV49" s="109"/>
      <c r="DW49" s="109"/>
      <c r="DX49" s="109"/>
      <c r="DY49" s="109"/>
      <c r="DZ49" s="109"/>
      <c r="EA49" s="109"/>
      <c r="EB49" s="109"/>
      <c r="EC49" s="109"/>
      <c r="ED49" s="109"/>
      <c r="EE49" s="109"/>
      <c r="EF49" s="109"/>
      <c r="EG49" s="109"/>
      <c r="EH49" s="109"/>
      <c r="EI49" s="109"/>
      <c r="EJ49" s="109"/>
      <c r="EK49" s="109"/>
      <c r="EL49" s="109"/>
      <c r="EM49" s="109"/>
      <c r="EN49" s="109"/>
      <c r="EO49" s="109"/>
      <c r="EP49" s="109"/>
      <c r="EQ49" s="109"/>
      <c r="ER49" s="109"/>
      <c r="ES49" s="109"/>
      <c r="ET49" s="109"/>
      <c r="EU49" s="109"/>
      <c r="EV49" s="109"/>
      <c r="EW49" s="109"/>
      <c r="EX49" s="109"/>
      <c r="EY49" s="109"/>
      <c r="EZ49" s="109"/>
      <c r="FA49" s="109"/>
    </row>
    <row r="50" spans="3:157" ht="21" customHeight="1">
      <c r="C50" s="109"/>
      <c r="D50" s="109"/>
      <c r="E50" s="17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09"/>
      <c r="BS50" s="109"/>
      <c r="BT50" s="109"/>
      <c r="BU50" s="109"/>
      <c r="BV50" s="109"/>
      <c r="BW50" s="109"/>
      <c r="BX50" s="109"/>
      <c r="BY50" s="109"/>
      <c r="BZ50" s="109"/>
      <c r="CA50" s="109"/>
      <c r="CB50" s="109"/>
      <c r="CC50" s="109"/>
      <c r="CD50" s="109"/>
      <c r="CE50" s="109"/>
      <c r="CF50" s="109"/>
      <c r="CG50" s="109"/>
      <c r="CH50" s="109"/>
      <c r="CI50" s="109"/>
      <c r="CJ50" s="109"/>
      <c r="CK50" s="109"/>
      <c r="CL50" s="109"/>
      <c r="CM50" s="109"/>
      <c r="CN50" s="109"/>
      <c r="CO50" s="109"/>
      <c r="CP50" s="109"/>
      <c r="CQ50" s="109"/>
      <c r="CR50" s="109"/>
      <c r="CS50" s="109"/>
      <c r="CT50" s="109"/>
      <c r="CU50" s="109"/>
      <c r="CV50" s="109"/>
      <c r="CW50" s="109"/>
      <c r="CX50" s="109"/>
      <c r="CY50" s="109"/>
      <c r="CZ50" s="109"/>
      <c r="DA50" s="109"/>
      <c r="DB50" s="109"/>
      <c r="DC50" s="109"/>
      <c r="DD50" s="109"/>
      <c r="DE50" s="109"/>
      <c r="DF50" s="109"/>
      <c r="DG50" s="109"/>
      <c r="DH50" s="109"/>
      <c r="DI50" s="109"/>
      <c r="DJ50" s="109"/>
      <c r="DK50" s="109"/>
      <c r="DL50" s="109"/>
      <c r="DM50" s="109"/>
      <c r="DN50" s="109"/>
      <c r="DO50" s="109"/>
      <c r="DP50" s="109"/>
      <c r="DQ50" s="109"/>
      <c r="DR50" s="109"/>
      <c r="DS50" s="109"/>
      <c r="DT50" s="109"/>
      <c r="DU50" s="109"/>
      <c r="DV50" s="109"/>
      <c r="DW50" s="109"/>
      <c r="DX50" s="109"/>
      <c r="DY50" s="109"/>
      <c r="DZ50" s="109"/>
      <c r="EA50" s="109"/>
      <c r="EB50" s="109"/>
      <c r="EC50" s="109"/>
      <c r="ED50" s="109"/>
      <c r="EE50" s="109"/>
      <c r="EF50" s="109"/>
      <c r="EG50" s="109"/>
      <c r="EH50" s="109"/>
      <c r="EI50" s="109"/>
      <c r="EJ50" s="109"/>
      <c r="EK50" s="109"/>
      <c r="EL50" s="109"/>
      <c r="EM50" s="109"/>
      <c r="EN50" s="109"/>
      <c r="EO50" s="109"/>
      <c r="EP50" s="109"/>
      <c r="EQ50" s="109"/>
      <c r="ER50" s="109"/>
      <c r="ES50" s="109"/>
      <c r="ET50" s="109"/>
      <c r="EU50" s="109"/>
      <c r="EV50" s="109"/>
      <c r="EW50" s="109"/>
      <c r="EX50" s="109"/>
      <c r="EY50" s="109"/>
      <c r="EZ50" s="109"/>
      <c r="FA50" s="109"/>
    </row>
    <row r="51" spans="3:157" ht="21" customHeight="1">
      <c r="C51" s="109"/>
      <c r="D51" s="109"/>
      <c r="E51" s="17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09"/>
      <c r="BR51" s="109"/>
      <c r="BS51" s="109"/>
      <c r="BT51" s="109"/>
      <c r="BU51" s="109"/>
      <c r="BV51" s="109"/>
      <c r="BW51" s="109"/>
      <c r="BX51" s="109"/>
      <c r="BY51" s="109"/>
      <c r="BZ51" s="109"/>
      <c r="CA51" s="109"/>
      <c r="CB51" s="109"/>
      <c r="CC51" s="109"/>
      <c r="CD51" s="109"/>
      <c r="CE51" s="109"/>
      <c r="CF51" s="109"/>
      <c r="CG51" s="109"/>
      <c r="CH51" s="109"/>
      <c r="CI51" s="109"/>
      <c r="CJ51" s="109"/>
      <c r="CK51" s="109"/>
      <c r="CL51" s="109"/>
      <c r="CM51" s="109"/>
      <c r="CN51" s="109"/>
      <c r="CO51" s="109"/>
      <c r="CP51" s="109"/>
      <c r="CQ51" s="109"/>
      <c r="CR51" s="109"/>
      <c r="CS51" s="109"/>
      <c r="CT51" s="109"/>
      <c r="CU51" s="109"/>
      <c r="CV51" s="109"/>
      <c r="CW51" s="109"/>
      <c r="CX51" s="109"/>
      <c r="CY51" s="109"/>
      <c r="CZ51" s="109"/>
      <c r="DA51" s="109"/>
      <c r="DB51" s="109"/>
      <c r="DC51" s="109"/>
      <c r="DD51" s="109"/>
      <c r="DE51" s="109"/>
      <c r="DF51" s="109"/>
      <c r="DG51" s="109"/>
      <c r="DH51" s="109"/>
      <c r="DI51" s="109"/>
      <c r="DJ51" s="109"/>
      <c r="DK51" s="109"/>
      <c r="DL51" s="109"/>
      <c r="DM51" s="109"/>
      <c r="DN51" s="109"/>
      <c r="DO51" s="109"/>
      <c r="DP51" s="109"/>
      <c r="DQ51" s="109"/>
      <c r="DR51" s="109"/>
      <c r="DS51" s="109"/>
      <c r="DT51" s="109"/>
      <c r="DU51" s="109"/>
      <c r="DV51" s="109"/>
      <c r="DW51" s="109"/>
      <c r="DX51" s="109"/>
      <c r="DY51" s="109"/>
      <c r="DZ51" s="109"/>
      <c r="EA51" s="109"/>
      <c r="EB51" s="109"/>
      <c r="EC51" s="109"/>
      <c r="ED51" s="109"/>
      <c r="EE51" s="109"/>
      <c r="EF51" s="109"/>
      <c r="EG51" s="109"/>
      <c r="EH51" s="109"/>
      <c r="EI51" s="109"/>
      <c r="EJ51" s="109"/>
      <c r="EK51" s="109"/>
      <c r="EL51" s="109"/>
      <c r="EM51" s="109"/>
      <c r="EN51" s="109"/>
      <c r="EO51" s="109"/>
      <c r="EP51" s="109"/>
      <c r="EQ51" s="109"/>
      <c r="ER51" s="109"/>
      <c r="ES51" s="109"/>
      <c r="ET51" s="109"/>
      <c r="EU51" s="109"/>
      <c r="EV51" s="109"/>
      <c r="EW51" s="109"/>
      <c r="EX51" s="109"/>
      <c r="EY51" s="109"/>
      <c r="EZ51" s="109"/>
      <c r="FA51" s="109"/>
    </row>
    <row r="52" spans="3:157" ht="21" customHeight="1">
      <c r="C52" s="109"/>
      <c r="D52" s="109"/>
      <c r="E52" s="17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109"/>
      <c r="BR52" s="109"/>
      <c r="BS52" s="109"/>
      <c r="BT52" s="109"/>
      <c r="BU52" s="109"/>
      <c r="BV52" s="109"/>
      <c r="BW52" s="109"/>
      <c r="BX52" s="109"/>
      <c r="BY52" s="109"/>
      <c r="BZ52" s="109"/>
      <c r="CA52" s="109"/>
      <c r="CB52" s="109"/>
      <c r="CC52" s="109"/>
      <c r="CD52" s="109"/>
      <c r="CE52" s="109"/>
      <c r="CF52" s="109"/>
      <c r="CG52" s="109"/>
      <c r="CH52" s="109"/>
      <c r="CI52" s="109"/>
      <c r="CJ52" s="109"/>
      <c r="CK52" s="109"/>
      <c r="CL52" s="109"/>
      <c r="CM52" s="109"/>
      <c r="CN52" s="109"/>
      <c r="CO52" s="109"/>
      <c r="CP52" s="109"/>
      <c r="CQ52" s="109"/>
      <c r="CR52" s="109"/>
      <c r="CS52" s="109"/>
      <c r="CT52" s="109"/>
      <c r="CU52" s="109"/>
      <c r="CV52" s="109"/>
      <c r="CW52" s="109"/>
      <c r="CX52" s="109"/>
      <c r="CY52" s="109"/>
      <c r="CZ52" s="109"/>
      <c r="DA52" s="109"/>
      <c r="DB52" s="109"/>
      <c r="DC52" s="109"/>
      <c r="DD52" s="109"/>
      <c r="DE52" s="109"/>
      <c r="DF52" s="109"/>
      <c r="DG52" s="109"/>
      <c r="DH52" s="109"/>
      <c r="DI52" s="109"/>
      <c r="DJ52" s="109"/>
      <c r="DK52" s="109"/>
      <c r="DL52" s="109"/>
      <c r="DM52" s="109"/>
      <c r="DN52" s="109"/>
      <c r="DO52" s="109"/>
      <c r="DP52" s="109"/>
      <c r="DQ52" s="109"/>
      <c r="DR52" s="109"/>
      <c r="DS52" s="109"/>
      <c r="DT52" s="109"/>
      <c r="DU52" s="109"/>
      <c r="DV52" s="109"/>
      <c r="DW52" s="109"/>
      <c r="DX52" s="109"/>
      <c r="DY52" s="109"/>
      <c r="DZ52" s="109"/>
      <c r="EA52" s="109"/>
      <c r="EB52" s="109"/>
      <c r="EC52" s="109"/>
      <c r="ED52" s="109"/>
      <c r="EE52" s="109"/>
      <c r="EF52" s="109"/>
      <c r="EG52" s="109"/>
      <c r="EH52" s="109"/>
      <c r="EI52" s="109"/>
      <c r="EJ52" s="109"/>
      <c r="EK52" s="109"/>
      <c r="EL52" s="109"/>
      <c r="EM52" s="109"/>
      <c r="EN52" s="109"/>
      <c r="EO52" s="109"/>
      <c r="EP52" s="109"/>
      <c r="EQ52" s="109"/>
      <c r="ER52" s="109"/>
      <c r="ES52" s="109"/>
      <c r="ET52" s="109"/>
      <c r="EU52" s="109"/>
      <c r="EV52" s="109"/>
      <c r="EW52" s="109"/>
      <c r="EX52" s="109"/>
      <c r="EY52" s="109"/>
      <c r="EZ52" s="109"/>
      <c r="FA52" s="109"/>
    </row>
    <row r="53" spans="3:157" ht="21" customHeight="1">
      <c r="C53" s="109"/>
      <c r="D53" s="109"/>
      <c r="E53" s="17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  <c r="BS53" s="109"/>
      <c r="BT53" s="109"/>
      <c r="BU53" s="109"/>
      <c r="BV53" s="109"/>
      <c r="BW53" s="109"/>
      <c r="BX53" s="109"/>
      <c r="BY53" s="109"/>
      <c r="BZ53" s="109"/>
      <c r="CA53" s="109"/>
      <c r="CB53" s="109"/>
      <c r="CC53" s="109"/>
      <c r="CD53" s="109"/>
      <c r="CE53" s="109"/>
      <c r="CF53" s="109"/>
      <c r="CG53" s="109"/>
      <c r="CH53" s="109"/>
      <c r="CI53" s="109"/>
      <c r="CJ53" s="109"/>
      <c r="CK53" s="109"/>
      <c r="CL53" s="109"/>
      <c r="CM53" s="109"/>
      <c r="CN53" s="109"/>
      <c r="CO53" s="109"/>
      <c r="CP53" s="109"/>
      <c r="CQ53" s="109"/>
      <c r="CR53" s="109"/>
      <c r="CS53" s="109"/>
      <c r="CT53" s="109"/>
      <c r="CU53" s="109"/>
      <c r="CV53" s="109"/>
      <c r="CW53" s="109"/>
      <c r="CX53" s="109"/>
      <c r="CY53" s="109"/>
      <c r="CZ53" s="109"/>
      <c r="DA53" s="109"/>
      <c r="DB53" s="109"/>
      <c r="DC53" s="109"/>
      <c r="DD53" s="109"/>
      <c r="DE53" s="109"/>
      <c r="DF53" s="109"/>
      <c r="DG53" s="109"/>
      <c r="DH53" s="109"/>
      <c r="DI53" s="109"/>
      <c r="DJ53" s="109"/>
      <c r="DK53" s="109"/>
      <c r="DL53" s="109"/>
      <c r="DM53" s="109"/>
      <c r="DN53" s="109"/>
      <c r="DO53" s="109"/>
      <c r="DP53" s="109"/>
      <c r="DQ53" s="109"/>
      <c r="DR53" s="109"/>
      <c r="DS53" s="109"/>
      <c r="DT53" s="109"/>
      <c r="DU53" s="109"/>
      <c r="DV53" s="109"/>
      <c r="DW53" s="109"/>
      <c r="DX53" s="109"/>
      <c r="DY53" s="109"/>
      <c r="DZ53" s="109"/>
      <c r="EA53" s="109"/>
      <c r="EB53" s="109"/>
      <c r="EC53" s="109"/>
      <c r="ED53" s="109"/>
      <c r="EE53" s="109"/>
      <c r="EF53" s="109"/>
      <c r="EG53" s="109"/>
      <c r="EH53" s="109"/>
      <c r="EI53" s="109"/>
      <c r="EJ53" s="109"/>
      <c r="EK53" s="109"/>
      <c r="EL53" s="109"/>
      <c r="EM53" s="109"/>
      <c r="EN53" s="109"/>
      <c r="EO53" s="109"/>
      <c r="EP53" s="109"/>
      <c r="EQ53" s="109"/>
      <c r="ER53" s="109"/>
      <c r="ES53" s="109"/>
      <c r="ET53" s="109"/>
      <c r="EU53" s="109"/>
      <c r="EV53" s="109"/>
      <c r="EW53" s="109"/>
      <c r="EX53" s="109"/>
      <c r="EY53" s="109"/>
      <c r="EZ53" s="109"/>
      <c r="FA53" s="109"/>
    </row>
    <row r="54" spans="3:157" ht="21" customHeight="1">
      <c r="C54" s="109"/>
      <c r="D54" s="109"/>
      <c r="E54" s="17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09"/>
      <c r="BF54" s="109"/>
      <c r="BG54" s="109"/>
      <c r="BH54" s="109"/>
      <c r="BI54" s="109"/>
      <c r="BJ54" s="109"/>
      <c r="BK54" s="109"/>
      <c r="BL54" s="109"/>
      <c r="BM54" s="109"/>
      <c r="BN54" s="109"/>
      <c r="BO54" s="109"/>
      <c r="BP54" s="109"/>
      <c r="BQ54" s="109"/>
      <c r="BR54" s="109"/>
      <c r="BS54" s="109"/>
      <c r="BT54" s="109"/>
      <c r="BU54" s="109"/>
      <c r="BV54" s="109"/>
      <c r="BW54" s="109"/>
      <c r="BX54" s="109"/>
      <c r="BY54" s="109"/>
      <c r="BZ54" s="109"/>
      <c r="CA54" s="109"/>
      <c r="CB54" s="109"/>
      <c r="CC54" s="109"/>
      <c r="CD54" s="109"/>
      <c r="CE54" s="109"/>
      <c r="CF54" s="109"/>
      <c r="CG54" s="109"/>
      <c r="CH54" s="109"/>
      <c r="CI54" s="109"/>
      <c r="CJ54" s="109"/>
      <c r="CK54" s="109"/>
      <c r="CL54" s="109"/>
      <c r="CM54" s="109"/>
      <c r="CN54" s="109"/>
      <c r="CO54" s="109"/>
      <c r="CP54" s="109"/>
      <c r="CQ54" s="109"/>
      <c r="CR54" s="109"/>
      <c r="CS54" s="109"/>
      <c r="CT54" s="109"/>
      <c r="CU54" s="109"/>
      <c r="CV54" s="109"/>
      <c r="CW54" s="109"/>
      <c r="CX54" s="109"/>
      <c r="CY54" s="109"/>
      <c r="CZ54" s="109"/>
      <c r="DA54" s="109"/>
      <c r="DB54" s="109"/>
      <c r="DC54" s="109"/>
      <c r="DD54" s="109"/>
      <c r="DE54" s="109"/>
      <c r="DF54" s="109"/>
      <c r="DG54" s="109"/>
      <c r="DH54" s="109"/>
      <c r="DI54" s="109"/>
      <c r="DJ54" s="109"/>
      <c r="DK54" s="109"/>
      <c r="DL54" s="109"/>
      <c r="DM54" s="109"/>
      <c r="DN54" s="109"/>
      <c r="DO54" s="109"/>
      <c r="DP54" s="109"/>
      <c r="DQ54" s="109"/>
      <c r="DR54" s="109"/>
      <c r="DS54" s="109"/>
      <c r="DT54" s="109"/>
      <c r="DU54" s="109"/>
      <c r="DV54" s="109"/>
      <c r="DW54" s="109"/>
      <c r="DX54" s="109"/>
      <c r="DY54" s="109"/>
      <c r="DZ54" s="109"/>
      <c r="EA54" s="109"/>
      <c r="EB54" s="109"/>
      <c r="EC54" s="109"/>
      <c r="ED54" s="109"/>
      <c r="EE54" s="109"/>
      <c r="EF54" s="109"/>
      <c r="EG54" s="109"/>
      <c r="EH54" s="109"/>
      <c r="EI54" s="109"/>
      <c r="EJ54" s="109"/>
      <c r="EK54" s="109"/>
      <c r="EL54" s="109"/>
      <c r="EM54" s="109"/>
      <c r="EN54" s="109"/>
      <c r="EO54" s="109"/>
      <c r="EP54" s="109"/>
      <c r="EQ54" s="109"/>
      <c r="ER54" s="109"/>
      <c r="ES54" s="109"/>
      <c r="ET54" s="109"/>
      <c r="EU54" s="109"/>
      <c r="EV54" s="109"/>
      <c r="EW54" s="109"/>
      <c r="EX54" s="109"/>
      <c r="EY54" s="109"/>
      <c r="EZ54" s="109"/>
      <c r="FA54" s="109"/>
    </row>
    <row r="55" spans="3:157" ht="21" customHeight="1">
      <c r="C55" s="109"/>
      <c r="D55" s="109"/>
      <c r="E55" s="17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09"/>
      <c r="BN55" s="109"/>
      <c r="BO55" s="109"/>
      <c r="BP55" s="109"/>
      <c r="BQ55" s="109"/>
      <c r="BR55" s="109"/>
      <c r="BS55" s="109"/>
      <c r="BT55" s="109"/>
      <c r="BU55" s="109"/>
      <c r="BV55" s="109"/>
      <c r="BW55" s="109"/>
      <c r="BX55" s="109"/>
      <c r="BY55" s="109"/>
      <c r="BZ55" s="109"/>
      <c r="CA55" s="109"/>
      <c r="CB55" s="109"/>
      <c r="CC55" s="109"/>
      <c r="CD55" s="109"/>
      <c r="CE55" s="109"/>
      <c r="CF55" s="109"/>
      <c r="CG55" s="109"/>
      <c r="CH55" s="109"/>
      <c r="CI55" s="109"/>
      <c r="CJ55" s="109"/>
      <c r="CK55" s="109"/>
      <c r="CL55" s="109"/>
      <c r="CM55" s="109"/>
      <c r="CN55" s="109"/>
      <c r="CO55" s="109"/>
      <c r="CP55" s="109"/>
      <c r="CQ55" s="109"/>
      <c r="CR55" s="109"/>
      <c r="CS55" s="109"/>
      <c r="CT55" s="109"/>
      <c r="CU55" s="109"/>
      <c r="CV55" s="109"/>
      <c r="CW55" s="109"/>
      <c r="CX55" s="109"/>
      <c r="CY55" s="109"/>
      <c r="CZ55" s="109"/>
      <c r="DA55" s="109"/>
      <c r="DB55" s="109"/>
      <c r="DC55" s="109"/>
      <c r="DD55" s="109"/>
      <c r="DE55" s="109"/>
      <c r="DF55" s="109"/>
      <c r="DG55" s="109"/>
      <c r="DH55" s="109"/>
      <c r="DI55" s="109"/>
      <c r="DJ55" s="109"/>
      <c r="DK55" s="109"/>
      <c r="DL55" s="109"/>
      <c r="DM55" s="109"/>
      <c r="DN55" s="109"/>
      <c r="DO55" s="109"/>
      <c r="DP55" s="109"/>
      <c r="DQ55" s="109"/>
      <c r="DR55" s="109"/>
      <c r="DS55" s="109"/>
      <c r="DT55" s="109"/>
      <c r="DU55" s="109"/>
      <c r="DV55" s="109"/>
      <c r="DW55" s="109"/>
      <c r="DX55" s="109"/>
      <c r="DY55" s="109"/>
      <c r="DZ55" s="109"/>
      <c r="EA55" s="109"/>
      <c r="EB55" s="109"/>
      <c r="EC55" s="109"/>
      <c r="ED55" s="109"/>
      <c r="EE55" s="109"/>
      <c r="EF55" s="109"/>
      <c r="EG55" s="109"/>
      <c r="EH55" s="109"/>
      <c r="EI55" s="109"/>
      <c r="EJ55" s="109"/>
      <c r="EK55" s="109"/>
      <c r="EL55" s="109"/>
      <c r="EM55" s="109"/>
      <c r="EN55" s="109"/>
      <c r="EO55" s="109"/>
      <c r="EP55" s="109"/>
      <c r="EQ55" s="109"/>
      <c r="ER55" s="109"/>
      <c r="ES55" s="109"/>
      <c r="ET55" s="109"/>
      <c r="EU55" s="109"/>
      <c r="EV55" s="109"/>
      <c r="EW55" s="109"/>
      <c r="EX55" s="109"/>
      <c r="EY55" s="109"/>
      <c r="EZ55" s="109"/>
      <c r="FA55" s="109"/>
    </row>
    <row r="56" spans="3:157" ht="21" customHeight="1">
      <c r="C56" s="109"/>
      <c r="D56" s="109"/>
      <c r="E56" s="17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09"/>
      <c r="BQ56" s="109"/>
      <c r="BR56" s="109"/>
      <c r="BS56" s="109"/>
      <c r="BT56" s="109"/>
      <c r="BU56" s="109"/>
      <c r="BV56" s="109"/>
      <c r="BW56" s="109"/>
      <c r="BX56" s="109"/>
      <c r="BY56" s="109"/>
      <c r="BZ56" s="109"/>
      <c r="CA56" s="109"/>
      <c r="CB56" s="109"/>
      <c r="CC56" s="109"/>
      <c r="CD56" s="109"/>
      <c r="CE56" s="109"/>
      <c r="CF56" s="109"/>
      <c r="CG56" s="109"/>
      <c r="CH56" s="109"/>
      <c r="CI56" s="109"/>
      <c r="CJ56" s="109"/>
      <c r="CK56" s="109"/>
      <c r="CL56" s="109"/>
      <c r="CM56" s="109"/>
      <c r="CN56" s="109"/>
      <c r="CO56" s="109"/>
      <c r="CP56" s="109"/>
      <c r="CQ56" s="109"/>
      <c r="CR56" s="109"/>
      <c r="CS56" s="109"/>
      <c r="CT56" s="109"/>
      <c r="CU56" s="109"/>
      <c r="CV56" s="109"/>
      <c r="CW56" s="109"/>
      <c r="CX56" s="109"/>
      <c r="CY56" s="109"/>
      <c r="CZ56" s="109"/>
      <c r="DA56" s="109"/>
      <c r="DB56" s="109"/>
      <c r="DC56" s="109"/>
      <c r="DD56" s="109"/>
      <c r="DE56" s="109"/>
      <c r="DF56" s="109"/>
      <c r="DG56" s="109"/>
      <c r="DH56" s="109"/>
      <c r="DI56" s="109"/>
      <c r="DJ56" s="109"/>
      <c r="DK56" s="109"/>
      <c r="DL56" s="109"/>
      <c r="DM56" s="109"/>
      <c r="DN56" s="109"/>
      <c r="DO56" s="109"/>
      <c r="DP56" s="109"/>
      <c r="DQ56" s="109"/>
      <c r="DR56" s="109"/>
      <c r="DS56" s="109"/>
      <c r="DT56" s="109"/>
      <c r="DU56" s="109"/>
      <c r="DV56" s="109"/>
      <c r="DW56" s="109"/>
      <c r="DX56" s="109"/>
      <c r="DY56" s="109"/>
      <c r="DZ56" s="109"/>
      <c r="EA56" s="109"/>
      <c r="EB56" s="109"/>
      <c r="EC56" s="109"/>
      <c r="ED56" s="109"/>
      <c r="EE56" s="109"/>
      <c r="EF56" s="109"/>
      <c r="EG56" s="109"/>
      <c r="EH56" s="109"/>
      <c r="EI56" s="109"/>
      <c r="EJ56" s="109"/>
      <c r="EK56" s="109"/>
      <c r="EL56" s="109"/>
      <c r="EM56" s="109"/>
      <c r="EN56" s="109"/>
      <c r="EO56" s="109"/>
      <c r="EP56" s="109"/>
      <c r="EQ56" s="109"/>
      <c r="ER56" s="109"/>
      <c r="ES56" s="109"/>
      <c r="ET56" s="109"/>
      <c r="EU56" s="109"/>
      <c r="EV56" s="109"/>
      <c r="EW56" s="109"/>
      <c r="EX56" s="109"/>
      <c r="EY56" s="109"/>
      <c r="EZ56" s="109"/>
      <c r="FA56" s="109"/>
    </row>
    <row r="57" spans="3:157" ht="21" customHeight="1">
      <c r="C57" s="109"/>
      <c r="D57" s="109"/>
      <c r="E57" s="17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09"/>
      <c r="BF57" s="109"/>
      <c r="BG57" s="109"/>
      <c r="BH57" s="109"/>
      <c r="BI57" s="109"/>
      <c r="BJ57" s="109"/>
      <c r="BK57" s="109"/>
      <c r="BL57" s="109"/>
      <c r="BM57" s="109"/>
      <c r="BN57" s="109"/>
      <c r="BO57" s="109"/>
      <c r="BP57" s="109"/>
      <c r="BQ57" s="109"/>
      <c r="BR57" s="109"/>
      <c r="BS57" s="109"/>
      <c r="BT57" s="109"/>
      <c r="BU57" s="109"/>
      <c r="BV57" s="109"/>
      <c r="BW57" s="109"/>
      <c r="BX57" s="109"/>
      <c r="BY57" s="109"/>
      <c r="BZ57" s="109"/>
      <c r="CA57" s="109"/>
      <c r="CB57" s="109"/>
      <c r="CC57" s="109"/>
      <c r="CD57" s="109"/>
      <c r="CE57" s="109"/>
      <c r="CF57" s="109"/>
      <c r="CG57" s="109"/>
      <c r="CH57" s="109"/>
      <c r="CI57" s="109"/>
      <c r="CJ57" s="109"/>
      <c r="CK57" s="109"/>
      <c r="CL57" s="109"/>
      <c r="CM57" s="109"/>
      <c r="CN57" s="109"/>
      <c r="CO57" s="109"/>
      <c r="CP57" s="109"/>
      <c r="CQ57" s="109"/>
      <c r="CR57" s="109"/>
      <c r="CS57" s="109"/>
      <c r="CT57" s="109"/>
      <c r="CU57" s="109"/>
      <c r="CV57" s="109"/>
      <c r="CW57" s="109"/>
      <c r="CX57" s="109"/>
      <c r="CY57" s="109"/>
      <c r="CZ57" s="109"/>
      <c r="DA57" s="109"/>
      <c r="DB57" s="109"/>
      <c r="DC57" s="109"/>
      <c r="DD57" s="109"/>
      <c r="DE57" s="109"/>
      <c r="DF57" s="109"/>
      <c r="DG57" s="109"/>
      <c r="DH57" s="109"/>
      <c r="DI57" s="109"/>
      <c r="DJ57" s="109"/>
      <c r="DK57" s="109"/>
      <c r="DL57" s="109"/>
      <c r="DM57" s="109"/>
      <c r="DN57" s="109"/>
      <c r="DO57" s="109"/>
      <c r="DP57" s="109"/>
      <c r="DQ57" s="109"/>
      <c r="DR57" s="109"/>
      <c r="DS57" s="109"/>
      <c r="DT57" s="109"/>
      <c r="DU57" s="109"/>
      <c r="DV57" s="109"/>
      <c r="DW57" s="109"/>
      <c r="DX57" s="109"/>
      <c r="DY57" s="109"/>
      <c r="DZ57" s="109"/>
      <c r="EA57" s="109"/>
      <c r="EB57" s="109"/>
      <c r="EC57" s="109"/>
      <c r="ED57" s="109"/>
      <c r="EE57" s="109"/>
      <c r="EF57" s="109"/>
      <c r="EG57" s="109"/>
      <c r="EH57" s="109"/>
      <c r="EI57" s="109"/>
      <c r="EJ57" s="109"/>
      <c r="EK57" s="109"/>
      <c r="EL57" s="109"/>
      <c r="EM57" s="109"/>
      <c r="EN57" s="109"/>
      <c r="EO57" s="109"/>
      <c r="EP57" s="109"/>
      <c r="EQ57" s="109"/>
      <c r="ER57" s="109"/>
      <c r="ES57" s="109"/>
      <c r="ET57" s="109"/>
      <c r="EU57" s="109"/>
      <c r="EV57" s="109"/>
      <c r="EW57" s="109"/>
      <c r="EX57" s="109"/>
      <c r="EY57" s="109"/>
      <c r="EZ57" s="109"/>
      <c r="FA57" s="109"/>
    </row>
    <row r="58" spans="3:157" ht="21" customHeight="1">
      <c r="C58" s="109"/>
      <c r="D58" s="109"/>
      <c r="E58" s="17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09"/>
      <c r="BO58" s="109"/>
      <c r="BP58" s="109"/>
      <c r="BQ58" s="109"/>
      <c r="BR58" s="109"/>
      <c r="BS58" s="109"/>
      <c r="BT58" s="109"/>
      <c r="BU58" s="109"/>
      <c r="BV58" s="109"/>
      <c r="BW58" s="109"/>
      <c r="BX58" s="109"/>
      <c r="BY58" s="109"/>
      <c r="BZ58" s="109"/>
      <c r="CA58" s="109"/>
      <c r="CB58" s="109"/>
      <c r="CC58" s="109"/>
      <c r="CD58" s="109"/>
      <c r="CE58" s="109"/>
      <c r="CF58" s="109"/>
      <c r="CG58" s="109"/>
      <c r="CH58" s="109"/>
      <c r="CI58" s="109"/>
      <c r="CJ58" s="109"/>
      <c r="CK58" s="109"/>
      <c r="CL58" s="109"/>
      <c r="CM58" s="109"/>
      <c r="CN58" s="109"/>
      <c r="CO58" s="109"/>
      <c r="CP58" s="109"/>
      <c r="CQ58" s="109"/>
      <c r="CR58" s="109"/>
      <c r="CS58" s="109"/>
      <c r="CT58" s="109"/>
      <c r="CU58" s="109"/>
      <c r="CV58" s="109"/>
      <c r="CW58" s="109"/>
      <c r="CX58" s="109"/>
      <c r="CY58" s="109"/>
      <c r="CZ58" s="109"/>
      <c r="DA58" s="109"/>
      <c r="DB58" s="109"/>
      <c r="DC58" s="109"/>
      <c r="DD58" s="109"/>
      <c r="DE58" s="109"/>
      <c r="DF58" s="109"/>
      <c r="DG58" s="109"/>
      <c r="DH58" s="109"/>
      <c r="DI58" s="109"/>
      <c r="DJ58" s="109"/>
      <c r="DK58" s="109"/>
      <c r="DL58" s="109"/>
      <c r="DM58" s="109"/>
      <c r="DN58" s="109"/>
      <c r="DO58" s="109"/>
      <c r="DP58" s="109"/>
      <c r="DQ58" s="109"/>
      <c r="DR58" s="109"/>
      <c r="DS58" s="109"/>
      <c r="DT58" s="109"/>
      <c r="DU58" s="109"/>
      <c r="DV58" s="109"/>
      <c r="DW58" s="109"/>
      <c r="DX58" s="109"/>
      <c r="DY58" s="109"/>
      <c r="DZ58" s="109"/>
      <c r="EA58" s="109"/>
      <c r="EB58" s="109"/>
      <c r="EC58" s="109"/>
      <c r="ED58" s="109"/>
      <c r="EE58" s="109"/>
      <c r="EF58" s="109"/>
      <c r="EG58" s="109"/>
      <c r="EH58" s="109"/>
      <c r="EI58" s="109"/>
      <c r="EJ58" s="109"/>
      <c r="EK58" s="109"/>
      <c r="EL58" s="109"/>
      <c r="EM58" s="109"/>
      <c r="EN58" s="109"/>
      <c r="EO58" s="109"/>
      <c r="EP58" s="109"/>
      <c r="EQ58" s="109"/>
      <c r="ER58" s="109"/>
      <c r="ES58" s="109"/>
      <c r="ET58" s="109"/>
      <c r="EU58" s="109"/>
      <c r="EV58" s="109"/>
      <c r="EW58" s="109"/>
      <c r="EX58" s="109"/>
      <c r="EY58" s="109"/>
      <c r="EZ58" s="109"/>
      <c r="FA58" s="109"/>
    </row>
    <row r="59" spans="3:157" ht="21" customHeight="1">
      <c r="C59" s="109"/>
      <c r="D59" s="109"/>
      <c r="E59" s="17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09"/>
      <c r="AX59" s="109"/>
      <c r="AY59" s="109"/>
      <c r="AZ59" s="109"/>
      <c r="BA59" s="109"/>
      <c r="BB59" s="109"/>
      <c r="BC59" s="109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09"/>
      <c r="BO59" s="109"/>
      <c r="BP59" s="109"/>
      <c r="BQ59" s="109"/>
      <c r="BR59" s="109"/>
      <c r="BS59" s="109"/>
      <c r="BT59" s="109"/>
      <c r="BU59" s="109"/>
      <c r="BV59" s="109"/>
      <c r="BW59" s="109"/>
      <c r="BX59" s="109"/>
      <c r="BY59" s="109"/>
      <c r="BZ59" s="109"/>
      <c r="CA59" s="109"/>
      <c r="CB59" s="109"/>
      <c r="CC59" s="109"/>
      <c r="CD59" s="109"/>
      <c r="CE59" s="109"/>
      <c r="CF59" s="109"/>
      <c r="CG59" s="109"/>
      <c r="CH59" s="109"/>
      <c r="CI59" s="109"/>
      <c r="CJ59" s="109"/>
      <c r="CK59" s="109"/>
      <c r="CL59" s="109"/>
      <c r="CM59" s="109"/>
      <c r="CN59" s="109"/>
      <c r="CO59" s="109"/>
      <c r="CP59" s="109"/>
      <c r="CQ59" s="109"/>
      <c r="CR59" s="109"/>
      <c r="CS59" s="109"/>
      <c r="CT59" s="109"/>
      <c r="CU59" s="109"/>
      <c r="CV59" s="109"/>
      <c r="CW59" s="109"/>
      <c r="CX59" s="109"/>
      <c r="CY59" s="109"/>
      <c r="CZ59" s="109"/>
      <c r="DA59" s="109"/>
      <c r="DB59" s="109"/>
      <c r="DC59" s="109"/>
      <c r="DD59" s="109"/>
      <c r="DE59" s="109"/>
      <c r="DF59" s="109"/>
      <c r="DG59" s="109"/>
      <c r="DH59" s="109"/>
      <c r="DI59" s="109"/>
      <c r="DJ59" s="109"/>
      <c r="DK59" s="109"/>
      <c r="DL59" s="109"/>
      <c r="DM59" s="109"/>
      <c r="DN59" s="109"/>
      <c r="DO59" s="109"/>
      <c r="DP59" s="109"/>
      <c r="DQ59" s="109"/>
      <c r="DR59" s="109"/>
      <c r="DS59" s="109"/>
      <c r="DT59" s="109"/>
      <c r="DU59" s="109"/>
      <c r="DV59" s="109"/>
      <c r="DW59" s="109"/>
      <c r="DX59" s="109"/>
      <c r="DY59" s="109"/>
      <c r="DZ59" s="109"/>
      <c r="EA59" s="109"/>
      <c r="EB59" s="109"/>
      <c r="EC59" s="109"/>
      <c r="ED59" s="109"/>
      <c r="EE59" s="109"/>
      <c r="EF59" s="109"/>
      <c r="EG59" s="109"/>
      <c r="EH59" s="109"/>
      <c r="EI59" s="109"/>
      <c r="EJ59" s="109"/>
      <c r="EK59" s="109"/>
      <c r="EL59" s="109"/>
      <c r="EM59" s="109"/>
      <c r="EN59" s="109"/>
      <c r="EO59" s="109"/>
      <c r="EP59" s="109"/>
      <c r="EQ59" s="109"/>
      <c r="ER59" s="109"/>
      <c r="ES59" s="109"/>
      <c r="ET59" s="109"/>
      <c r="EU59" s="109"/>
      <c r="EV59" s="109"/>
      <c r="EW59" s="109"/>
      <c r="EX59" s="109"/>
      <c r="EY59" s="109"/>
      <c r="EZ59" s="109"/>
      <c r="FA59" s="109"/>
    </row>
    <row r="60" spans="3:157" ht="21" customHeight="1">
      <c r="C60" s="109"/>
      <c r="D60" s="109"/>
      <c r="E60" s="17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  <c r="AV60" s="109"/>
      <c r="AW60" s="109"/>
      <c r="AX60" s="109"/>
      <c r="AY60" s="109"/>
      <c r="AZ60" s="109"/>
      <c r="BA60" s="109"/>
      <c r="BB60" s="109"/>
      <c r="BC60" s="109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09"/>
      <c r="BO60" s="109"/>
      <c r="BP60" s="109"/>
      <c r="BQ60" s="109"/>
      <c r="BR60" s="109"/>
      <c r="BS60" s="109"/>
      <c r="BT60" s="109"/>
      <c r="BU60" s="109"/>
      <c r="BV60" s="109"/>
      <c r="BW60" s="109"/>
      <c r="BX60" s="109"/>
      <c r="BY60" s="109"/>
      <c r="BZ60" s="109"/>
      <c r="CA60" s="109"/>
      <c r="CB60" s="109"/>
      <c r="CC60" s="109"/>
      <c r="CD60" s="109"/>
      <c r="CE60" s="109"/>
      <c r="CF60" s="109"/>
      <c r="CG60" s="109"/>
      <c r="CH60" s="109"/>
      <c r="CI60" s="109"/>
      <c r="CJ60" s="109"/>
      <c r="CK60" s="109"/>
      <c r="CL60" s="109"/>
      <c r="CM60" s="109"/>
      <c r="CN60" s="109"/>
      <c r="CO60" s="109"/>
      <c r="CP60" s="109"/>
      <c r="CQ60" s="109"/>
      <c r="CR60" s="109"/>
      <c r="CS60" s="109"/>
      <c r="CT60" s="109"/>
      <c r="CU60" s="109"/>
      <c r="CV60" s="109"/>
      <c r="CW60" s="109"/>
      <c r="CX60" s="109"/>
      <c r="CY60" s="109"/>
      <c r="CZ60" s="109"/>
      <c r="DA60" s="109"/>
      <c r="DB60" s="109"/>
      <c r="DC60" s="109"/>
      <c r="DD60" s="109"/>
      <c r="DE60" s="109"/>
      <c r="DF60" s="109"/>
      <c r="DG60" s="109"/>
      <c r="DH60" s="109"/>
      <c r="DI60" s="109"/>
      <c r="DJ60" s="109"/>
      <c r="DK60" s="109"/>
      <c r="DL60" s="109"/>
      <c r="DM60" s="109"/>
      <c r="DN60" s="109"/>
      <c r="DO60" s="109"/>
      <c r="DP60" s="109"/>
      <c r="DQ60" s="109"/>
      <c r="DR60" s="109"/>
      <c r="DS60" s="109"/>
      <c r="DT60" s="109"/>
      <c r="DU60" s="109"/>
      <c r="DV60" s="109"/>
      <c r="DW60" s="109"/>
      <c r="DX60" s="109"/>
      <c r="DY60" s="109"/>
      <c r="DZ60" s="109"/>
      <c r="EA60" s="109"/>
      <c r="EB60" s="109"/>
      <c r="EC60" s="109"/>
      <c r="ED60" s="109"/>
      <c r="EE60" s="109"/>
      <c r="EF60" s="109"/>
      <c r="EG60" s="109"/>
      <c r="EH60" s="109"/>
      <c r="EI60" s="109"/>
      <c r="EJ60" s="109"/>
      <c r="EK60" s="109"/>
      <c r="EL60" s="156"/>
      <c r="EM60" s="156"/>
      <c r="EN60" s="156"/>
      <c r="EO60" s="156"/>
      <c r="EP60" s="156"/>
      <c r="EQ60" s="156"/>
      <c r="ER60" s="156"/>
      <c r="ES60" s="156"/>
      <c r="ET60" s="156"/>
      <c r="EU60" s="156"/>
      <c r="EV60" s="156"/>
      <c r="EW60" s="156"/>
      <c r="EX60" s="156"/>
      <c r="EY60" s="109"/>
      <c r="EZ60" s="109"/>
      <c r="FA60" s="109"/>
    </row>
  </sheetData>
  <mergeCells count="13">
    <mergeCell ref="O1:P1"/>
    <mergeCell ref="A1:A3"/>
    <mergeCell ref="A4:B4"/>
    <mergeCell ref="B1:C3"/>
    <mergeCell ref="D1:D3"/>
    <mergeCell ref="E1:E3"/>
    <mergeCell ref="A25:B25"/>
    <mergeCell ref="A30:B30"/>
    <mergeCell ref="F2:H2"/>
    <mergeCell ref="L2:N2"/>
    <mergeCell ref="F1:H1"/>
    <mergeCell ref="I2:J2"/>
    <mergeCell ref="I1:N1"/>
  </mergeCells>
  <phoneticPr fontId="6" type="noConversion"/>
  <pageMargins left="0.59055118110236227" right="0" top="1.1417322834645669" bottom="0.43307086614173229" header="0.74803149606299213" footer="0.39370078740157483"/>
  <pageSetup paperSize="9" scale="90" pageOrder="overThenDown" orientation="landscape" horizontalDpi="1200" verticalDpi="1200" r:id="rId1"/>
  <headerFooter alignWithMargins="0">
    <oddHeader xml:space="preserve">&amp;C1.전력간선 및 동력설비산출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C000"/>
  </sheetPr>
  <dimension ref="A1:EX45"/>
  <sheetViews>
    <sheetView view="pageBreakPreview" zoomScale="120" zoomScaleNormal="100" zoomScaleSheetLayoutView="120" workbookViewId="0">
      <pane xSplit="5" ySplit="3" topLeftCell="F10" activePane="bottomRight" state="frozen"/>
      <selection sqref="A1:XFD1048576"/>
      <selection pane="topRight" sqref="A1:XFD1048576"/>
      <selection pane="bottomLeft" sqref="A1:XFD1048576"/>
      <selection pane="bottomRight" activeCell="B26" sqref="B26"/>
    </sheetView>
  </sheetViews>
  <sheetFormatPr defaultColWidth="11.42578125" defaultRowHeight="21" customHeight="1"/>
  <cols>
    <col min="1" max="1" width="6.28515625" style="107" customWidth="1"/>
    <col min="2" max="2" width="12.7109375" style="155" customWidth="1"/>
    <col min="3" max="3" width="3.85546875" style="107" customWidth="1"/>
    <col min="4" max="4" width="4.85546875" style="107" customWidth="1"/>
    <col min="5" max="5" width="17.5703125" style="107" customWidth="1"/>
    <col min="6" max="20" width="6.7109375" style="107" customWidth="1"/>
    <col min="21" max="107" width="11.42578125" style="107" customWidth="1"/>
    <col min="108" max="110" width="5" style="107" customWidth="1"/>
    <col min="111" max="16384" width="11.42578125" style="107"/>
  </cols>
  <sheetData>
    <row r="1" spans="1:123" ht="21" customHeight="1">
      <c r="A1" s="463" t="s">
        <v>38</v>
      </c>
      <c r="B1" s="465" t="s">
        <v>39</v>
      </c>
      <c r="C1" s="465"/>
      <c r="D1" s="463" t="s">
        <v>40</v>
      </c>
      <c r="E1" s="466" t="s">
        <v>41</v>
      </c>
      <c r="F1" s="466" t="s">
        <v>47</v>
      </c>
      <c r="G1" s="466"/>
      <c r="H1" s="466"/>
      <c r="I1" s="462" t="s">
        <v>177</v>
      </c>
      <c r="J1" s="462"/>
      <c r="K1" s="462"/>
      <c r="L1" s="466" t="s">
        <v>48</v>
      </c>
      <c r="M1" s="466"/>
      <c r="N1" s="315"/>
      <c r="O1" s="315"/>
      <c r="P1" s="315"/>
      <c r="Q1" s="315"/>
      <c r="R1" s="315"/>
      <c r="S1" s="315"/>
      <c r="T1" s="315"/>
    </row>
    <row r="2" spans="1:123" ht="21" customHeight="1">
      <c r="A2" s="463"/>
      <c r="B2" s="465"/>
      <c r="C2" s="465"/>
      <c r="D2" s="463"/>
      <c r="E2" s="466"/>
      <c r="F2" s="461" t="s">
        <v>341</v>
      </c>
      <c r="G2" s="464"/>
      <c r="H2" s="105" t="s">
        <v>0</v>
      </c>
      <c r="I2" s="318" t="s">
        <v>42</v>
      </c>
      <c r="J2" s="108" t="s">
        <v>1</v>
      </c>
      <c r="K2" s="232" t="s">
        <v>2</v>
      </c>
      <c r="L2" s="105" t="s">
        <v>3</v>
      </c>
      <c r="M2" s="105" t="s">
        <v>98</v>
      </c>
      <c r="N2" s="315"/>
      <c r="O2" s="315"/>
      <c r="P2" s="315"/>
      <c r="Q2" s="315"/>
      <c r="R2" s="315"/>
      <c r="S2" s="315"/>
      <c r="T2" s="315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</row>
    <row r="3" spans="1:123" ht="21" customHeight="1">
      <c r="A3" s="463"/>
      <c r="B3" s="465"/>
      <c r="C3" s="465"/>
      <c r="D3" s="463"/>
      <c r="E3" s="466"/>
      <c r="F3" s="105" t="s">
        <v>4</v>
      </c>
      <c r="G3" s="105" t="s">
        <v>56</v>
      </c>
      <c r="H3" s="105" t="s">
        <v>4</v>
      </c>
      <c r="I3" s="314" t="s">
        <v>191</v>
      </c>
      <c r="J3" s="110">
        <v>1.78</v>
      </c>
      <c r="K3" s="110">
        <v>2.5</v>
      </c>
      <c r="L3" s="105" t="s">
        <v>5</v>
      </c>
      <c r="M3" s="105" t="s">
        <v>5</v>
      </c>
      <c r="N3" s="315"/>
      <c r="O3" s="315"/>
      <c r="P3" s="315"/>
      <c r="Q3" s="315"/>
      <c r="R3" s="315"/>
      <c r="S3" s="315"/>
      <c r="T3" s="315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</row>
    <row r="4" spans="1:123" ht="21" customHeight="1">
      <c r="A4" s="468" t="s">
        <v>195</v>
      </c>
      <c r="B4" s="469"/>
      <c r="C4" s="111"/>
      <c r="D4" s="112"/>
      <c r="E4" s="111"/>
      <c r="F4" s="113"/>
      <c r="G4" s="113"/>
      <c r="H4" s="112"/>
      <c r="I4" s="317"/>
      <c r="J4" s="112"/>
      <c r="K4" s="114"/>
      <c r="L4" s="112"/>
      <c r="M4" s="112"/>
      <c r="N4" s="317"/>
      <c r="O4" s="317"/>
      <c r="P4" s="317"/>
      <c r="Q4" s="317"/>
      <c r="R4" s="317"/>
      <c r="S4" s="317"/>
      <c r="T4" s="317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</row>
    <row r="5" spans="1:123" ht="21" customHeight="1">
      <c r="A5" s="115" t="s">
        <v>124</v>
      </c>
      <c r="B5" s="116" t="s">
        <v>220</v>
      </c>
      <c r="C5" s="117">
        <v>1</v>
      </c>
      <c r="D5" s="466" t="s">
        <v>56</v>
      </c>
      <c r="E5" s="117" t="s">
        <v>256</v>
      </c>
      <c r="F5" s="118"/>
      <c r="G5" s="113">
        <f>ESUM($E5)</f>
        <v>6</v>
      </c>
      <c r="H5" s="105"/>
      <c r="I5" s="315">
        <f>$C5*ESUM($E5)</f>
        <v>6</v>
      </c>
      <c r="J5" s="118"/>
      <c r="K5" s="110"/>
      <c r="L5" s="110"/>
      <c r="M5" s="110"/>
      <c r="N5" s="314"/>
      <c r="O5" s="314"/>
      <c r="P5" s="314"/>
      <c r="Q5" s="314"/>
      <c r="R5" s="314"/>
      <c r="S5" s="314"/>
      <c r="T5" s="314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</row>
    <row r="6" spans="1:123" ht="21" customHeight="1">
      <c r="A6" s="115"/>
      <c r="B6" s="116" t="s">
        <v>6</v>
      </c>
      <c r="C6" s="117">
        <v>1</v>
      </c>
      <c r="D6" s="466"/>
      <c r="E6" s="117"/>
      <c r="F6" s="110"/>
      <c r="G6" s="231"/>
      <c r="H6" s="110"/>
      <c r="I6" s="314"/>
      <c r="J6" s="110"/>
      <c r="K6" s="105">
        <f>$C6*ESUM($E5)</f>
        <v>6</v>
      </c>
      <c r="L6" s="110"/>
      <c r="M6" s="110"/>
      <c r="N6" s="314"/>
      <c r="O6" s="314"/>
      <c r="P6" s="314"/>
      <c r="Q6" s="314"/>
      <c r="R6" s="314"/>
      <c r="S6" s="314"/>
      <c r="T6" s="314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</row>
    <row r="7" spans="1:123" ht="21" customHeight="1">
      <c r="A7" s="115" t="s">
        <v>257</v>
      </c>
      <c r="B7" s="116" t="s">
        <v>220</v>
      </c>
      <c r="C7" s="328">
        <v>1</v>
      </c>
      <c r="D7" s="466" t="s">
        <v>56</v>
      </c>
      <c r="E7" s="328" t="s">
        <v>256</v>
      </c>
      <c r="F7" s="118"/>
      <c r="G7" s="113">
        <f>ESUM($E7)</f>
        <v>6</v>
      </c>
      <c r="H7" s="329"/>
      <c r="I7" s="329">
        <f>$C7*ESUM($E7)</f>
        <v>6</v>
      </c>
      <c r="J7" s="118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</row>
    <row r="8" spans="1:123" ht="21" customHeight="1">
      <c r="A8" s="115"/>
      <c r="B8" s="116" t="s">
        <v>6</v>
      </c>
      <c r="C8" s="328">
        <v>1</v>
      </c>
      <c r="D8" s="466"/>
      <c r="E8" s="328"/>
      <c r="F8" s="327"/>
      <c r="G8" s="327"/>
      <c r="H8" s="327"/>
      <c r="I8" s="327"/>
      <c r="J8" s="327"/>
      <c r="K8" s="329">
        <f>$C8*ESUM($E7)</f>
        <v>6</v>
      </c>
      <c r="L8" s="327"/>
      <c r="M8" s="327"/>
      <c r="N8" s="327"/>
      <c r="O8" s="327"/>
      <c r="P8" s="327"/>
      <c r="Q8" s="327"/>
      <c r="R8" s="327"/>
      <c r="S8" s="327"/>
      <c r="T8" s="327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</row>
    <row r="9" spans="1:123" ht="21" customHeight="1">
      <c r="A9" s="467" t="s">
        <v>260</v>
      </c>
      <c r="B9" s="467"/>
      <c r="C9" s="111"/>
      <c r="D9" s="112"/>
      <c r="E9" s="111"/>
      <c r="F9" s="113"/>
      <c r="G9" s="113"/>
      <c r="H9" s="112"/>
      <c r="I9" s="317"/>
      <c r="J9" s="112"/>
      <c r="K9" s="114"/>
      <c r="L9" s="112"/>
      <c r="M9" s="112"/>
      <c r="N9" s="317"/>
      <c r="O9" s="317"/>
      <c r="P9" s="317"/>
      <c r="Q9" s="317"/>
      <c r="R9" s="317"/>
      <c r="S9" s="317"/>
      <c r="T9" s="317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  <c r="CW9" s="109"/>
      <c r="CX9" s="109"/>
      <c r="CY9" s="109"/>
      <c r="CZ9" s="109"/>
      <c r="DA9" s="109"/>
      <c r="DB9" s="109"/>
      <c r="DC9" s="109"/>
      <c r="DD9" s="109"/>
      <c r="DE9" s="109"/>
      <c r="DF9" s="109"/>
      <c r="DG9" s="109"/>
      <c r="DH9" s="109"/>
      <c r="DI9" s="109"/>
      <c r="DJ9" s="109"/>
      <c r="DK9" s="109"/>
      <c r="DL9" s="109"/>
      <c r="DM9" s="109"/>
      <c r="DN9" s="109"/>
      <c r="DO9" s="109"/>
      <c r="DP9" s="109"/>
      <c r="DQ9" s="109"/>
      <c r="DR9" s="109"/>
      <c r="DS9" s="109"/>
    </row>
    <row r="10" spans="1:123" ht="21" customHeight="1">
      <c r="A10" s="119" t="s">
        <v>7</v>
      </c>
      <c r="B10" s="120" t="s">
        <v>88</v>
      </c>
      <c r="C10" s="111">
        <v>3</v>
      </c>
      <c r="D10" s="317" t="s">
        <v>86</v>
      </c>
      <c r="E10" s="113" t="s">
        <v>342</v>
      </c>
      <c r="F10" s="113">
        <f>ESUM($E10)</f>
        <v>68</v>
      </c>
      <c r="G10" s="113"/>
      <c r="H10" s="113"/>
      <c r="I10" s="114"/>
      <c r="J10" s="113">
        <f>$C10*ESUM($E10)</f>
        <v>204</v>
      </c>
      <c r="K10" s="317"/>
      <c r="L10" s="317"/>
      <c r="M10" s="317">
        <v>5</v>
      </c>
      <c r="N10" s="317"/>
      <c r="O10" s="317"/>
      <c r="P10" s="317"/>
      <c r="Q10" s="317"/>
      <c r="R10" s="317"/>
      <c r="S10" s="317"/>
      <c r="T10" s="317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</row>
    <row r="11" spans="1:123" ht="21" customHeight="1">
      <c r="A11" s="119"/>
      <c r="B11" s="120" t="s">
        <v>88</v>
      </c>
      <c r="C11" s="111">
        <v>3</v>
      </c>
      <c r="D11" s="317" t="s">
        <v>116</v>
      </c>
      <c r="E11" s="113" t="s">
        <v>274</v>
      </c>
      <c r="F11" s="113"/>
      <c r="G11" s="113"/>
      <c r="H11" s="113">
        <f>ESUM($E11)</f>
        <v>5</v>
      </c>
      <c r="I11" s="114"/>
      <c r="J11" s="113">
        <f>$C11*ESUM($E11)</f>
        <v>15</v>
      </c>
      <c r="K11" s="317"/>
      <c r="L11" s="317"/>
      <c r="M11" s="317"/>
      <c r="N11" s="317"/>
      <c r="O11" s="317"/>
      <c r="P11" s="317"/>
      <c r="Q11" s="317"/>
      <c r="R11" s="317"/>
      <c r="S11" s="317"/>
      <c r="T11" s="317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109"/>
      <c r="CU11" s="109"/>
      <c r="CV11" s="109"/>
      <c r="CW11" s="109"/>
      <c r="CX11" s="109"/>
      <c r="CY11" s="109"/>
      <c r="CZ11" s="109"/>
      <c r="DA11" s="109"/>
      <c r="DB11" s="109"/>
      <c r="DC11" s="109"/>
      <c r="DD11" s="109"/>
      <c r="DE11" s="109"/>
      <c r="DF11" s="109"/>
      <c r="DG11" s="109"/>
      <c r="DH11" s="109"/>
      <c r="DI11" s="109"/>
      <c r="DJ11" s="109"/>
      <c r="DK11" s="109"/>
      <c r="DL11" s="109"/>
      <c r="DM11" s="109"/>
      <c r="DN11" s="109"/>
      <c r="DO11" s="109"/>
      <c r="DP11" s="109"/>
      <c r="DQ11" s="109"/>
      <c r="DR11" s="109"/>
      <c r="DS11" s="109"/>
    </row>
    <row r="12" spans="1:123" ht="21" customHeight="1">
      <c r="A12" s="119" t="s">
        <v>99</v>
      </c>
      <c r="B12" s="120" t="s">
        <v>100</v>
      </c>
      <c r="C12" s="111">
        <v>1</v>
      </c>
      <c r="D12" s="317" t="s">
        <v>4</v>
      </c>
      <c r="E12" s="121" t="s">
        <v>343</v>
      </c>
      <c r="F12" s="113">
        <f>ESUM($E12)</f>
        <v>12.5</v>
      </c>
      <c r="G12" s="113"/>
      <c r="H12" s="317"/>
      <c r="I12" s="317"/>
      <c r="J12" s="317"/>
      <c r="K12" s="114"/>
      <c r="L12" s="317">
        <v>5</v>
      </c>
      <c r="M12" s="317"/>
      <c r="N12" s="317"/>
      <c r="O12" s="317"/>
      <c r="P12" s="317"/>
      <c r="Q12" s="317"/>
      <c r="R12" s="317"/>
      <c r="S12" s="317"/>
      <c r="T12" s="317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/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/>
      <c r="DL12" s="109"/>
      <c r="DM12" s="109"/>
      <c r="DN12" s="109"/>
      <c r="DO12" s="109"/>
      <c r="DP12" s="109"/>
      <c r="DQ12" s="109"/>
      <c r="DR12" s="109"/>
      <c r="DS12" s="109"/>
    </row>
    <row r="13" spans="1:123" ht="21" customHeight="1">
      <c r="A13" s="467" t="s">
        <v>261</v>
      </c>
      <c r="B13" s="467"/>
      <c r="C13" s="111"/>
      <c r="D13" s="317"/>
      <c r="E13" s="111"/>
      <c r="F13" s="113"/>
      <c r="G13" s="113"/>
      <c r="H13" s="317"/>
      <c r="I13" s="317"/>
      <c r="J13" s="317"/>
      <c r="K13" s="114"/>
      <c r="L13" s="317"/>
      <c r="M13" s="317"/>
      <c r="N13" s="317"/>
      <c r="O13" s="317"/>
      <c r="P13" s="317"/>
      <c r="Q13" s="317"/>
      <c r="R13" s="317"/>
      <c r="S13" s="317"/>
      <c r="T13" s="317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/>
      <c r="DP13" s="109"/>
      <c r="DQ13" s="109"/>
      <c r="DR13" s="109"/>
      <c r="DS13" s="109"/>
    </row>
    <row r="14" spans="1:123" ht="21" customHeight="1">
      <c r="A14" s="119" t="s">
        <v>7</v>
      </c>
      <c r="B14" s="120" t="s">
        <v>88</v>
      </c>
      <c r="C14" s="111">
        <v>3</v>
      </c>
      <c r="D14" s="273" t="s">
        <v>4</v>
      </c>
      <c r="E14" s="113" t="s">
        <v>262</v>
      </c>
      <c r="F14" s="113">
        <f>ESUM($E14)</f>
        <v>20</v>
      </c>
      <c r="G14" s="113"/>
      <c r="H14" s="113"/>
      <c r="I14" s="114"/>
      <c r="J14" s="113">
        <f>$C14*ESUM($E14)</f>
        <v>60</v>
      </c>
      <c r="K14" s="273"/>
      <c r="L14" s="273"/>
      <c r="M14" s="273">
        <v>4</v>
      </c>
      <c r="N14" s="317"/>
      <c r="O14" s="317"/>
      <c r="P14" s="317"/>
      <c r="Q14" s="317"/>
      <c r="R14" s="317"/>
      <c r="S14" s="317"/>
      <c r="T14" s="317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109"/>
      <c r="DC14" s="109"/>
      <c r="DD14" s="109"/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</row>
    <row r="15" spans="1:123" ht="21" customHeight="1">
      <c r="A15" s="119"/>
      <c r="B15" s="120" t="s">
        <v>88</v>
      </c>
      <c r="C15" s="111">
        <v>3</v>
      </c>
      <c r="D15" s="273" t="s">
        <v>116</v>
      </c>
      <c r="E15" s="113" t="s">
        <v>263</v>
      </c>
      <c r="F15" s="113"/>
      <c r="G15" s="113"/>
      <c r="H15" s="113">
        <f>ESUM($E15)</f>
        <v>4</v>
      </c>
      <c r="I15" s="114"/>
      <c r="J15" s="113">
        <f>$C15*ESUM($E15)</f>
        <v>12</v>
      </c>
      <c r="K15" s="273"/>
      <c r="L15" s="273"/>
      <c r="M15" s="273"/>
      <c r="N15" s="317"/>
      <c r="O15" s="317"/>
      <c r="P15" s="317"/>
      <c r="Q15" s="317"/>
      <c r="R15" s="317"/>
      <c r="S15" s="317"/>
      <c r="T15" s="317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  <c r="CV15" s="109"/>
      <c r="CW15" s="109"/>
      <c r="CX15" s="109"/>
      <c r="CY15" s="109"/>
      <c r="CZ15" s="109"/>
      <c r="DA15" s="109"/>
      <c r="DB15" s="109"/>
      <c r="DC15" s="109"/>
      <c r="DD15" s="109"/>
      <c r="DE15" s="109"/>
      <c r="DF15" s="109"/>
      <c r="DG15" s="109"/>
      <c r="DH15" s="109"/>
      <c r="DI15" s="109"/>
      <c r="DJ15" s="109"/>
      <c r="DK15" s="109"/>
      <c r="DL15" s="109"/>
      <c r="DM15" s="109"/>
      <c r="DN15" s="109"/>
      <c r="DO15" s="109"/>
      <c r="DP15" s="109"/>
      <c r="DQ15" s="109"/>
      <c r="DR15" s="109"/>
      <c r="DS15" s="109"/>
    </row>
    <row r="16" spans="1:123" ht="21" customHeight="1">
      <c r="A16" s="119" t="s">
        <v>99</v>
      </c>
      <c r="B16" s="120" t="s">
        <v>100</v>
      </c>
      <c r="C16" s="111">
        <v>1</v>
      </c>
      <c r="D16" s="273" t="s">
        <v>4</v>
      </c>
      <c r="E16" s="121" t="s">
        <v>264</v>
      </c>
      <c r="F16" s="113">
        <f>ESUM($E16)</f>
        <v>10</v>
      </c>
      <c r="G16" s="113"/>
      <c r="H16" s="273"/>
      <c r="I16" s="317"/>
      <c r="J16" s="273"/>
      <c r="K16" s="114"/>
      <c r="L16" s="273">
        <v>4</v>
      </c>
      <c r="M16" s="273"/>
      <c r="N16" s="317"/>
      <c r="O16" s="317"/>
      <c r="P16" s="317"/>
      <c r="Q16" s="317"/>
      <c r="R16" s="317"/>
      <c r="S16" s="317"/>
      <c r="T16" s="317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/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/>
      <c r="DL16" s="109"/>
      <c r="DM16" s="109"/>
      <c r="DN16" s="109"/>
      <c r="DO16" s="109"/>
      <c r="DP16" s="109"/>
      <c r="DQ16" s="109"/>
      <c r="DR16" s="109"/>
      <c r="DS16" s="109"/>
    </row>
    <row r="17" spans="1:154" ht="21" customHeight="1">
      <c r="A17" s="125"/>
      <c r="B17" s="126"/>
      <c r="C17" s="127"/>
      <c r="D17" s="128"/>
      <c r="E17" s="127"/>
      <c r="F17" s="129"/>
      <c r="G17" s="129"/>
      <c r="H17" s="129"/>
      <c r="I17" s="129"/>
      <c r="J17" s="129"/>
      <c r="K17" s="128"/>
      <c r="L17" s="129"/>
      <c r="M17" s="129"/>
      <c r="N17" s="129"/>
      <c r="O17" s="129"/>
      <c r="P17" s="129"/>
      <c r="Q17" s="129"/>
      <c r="R17" s="129"/>
      <c r="S17" s="129"/>
      <c r="T17" s="12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/>
      <c r="DL17" s="109"/>
      <c r="DM17" s="109"/>
      <c r="DN17" s="109"/>
      <c r="DO17" s="109"/>
      <c r="DP17" s="109"/>
      <c r="DQ17" s="109"/>
      <c r="DR17" s="109"/>
      <c r="DS17" s="109"/>
    </row>
    <row r="18" spans="1:154" ht="21" customHeight="1">
      <c r="A18" s="130"/>
      <c r="B18" s="131"/>
      <c r="C18" s="123"/>
      <c r="D18" s="124"/>
      <c r="E18" s="124" t="s">
        <v>43</v>
      </c>
      <c r="F18" s="124">
        <f t="shared" ref="F18:M18" si="0">SUM(F4:F17)</f>
        <v>110.5</v>
      </c>
      <c r="G18" s="124">
        <f t="shared" si="0"/>
        <v>12</v>
      </c>
      <c r="H18" s="124">
        <f t="shared" si="0"/>
        <v>9</v>
      </c>
      <c r="I18" s="124">
        <f t="shared" si="0"/>
        <v>12</v>
      </c>
      <c r="J18" s="124">
        <f t="shared" si="0"/>
        <v>291</v>
      </c>
      <c r="K18" s="124">
        <f t="shared" si="0"/>
        <v>12</v>
      </c>
      <c r="L18" s="124">
        <f t="shared" si="0"/>
        <v>9</v>
      </c>
      <c r="M18" s="124">
        <f t="shared" si="0"/>
        <v>9</v>
      </c>
      <c r="N18" s="124"/>
      <c r="O18" s="124"/>
      <c r="P18" s="124"/>
      <c r="Q18" s="124"/>
      <c r="R18" s="124"/>
      <c r="S18" s="124"/>
      <c r="T18" s="124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/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/>
      <c r="DL18" s="109"/>
      <c r="DM18" s="109"/>
      <c r="DN18" s="109"/>
      <c r="DO18" s="109"/>
      <c r="DP18" s="109"/>
      <c r="DQ18" s="109"/>
      <c r="DR18" s="109"/>
      <c r="DS18" s="109"/>
    </row>
    <row r="19" spans="1:154" s="136" customFormat="1" ht="21" customHeight="1" thickBot="1">
      <c r="A19" s="132"/>
      <c r="B19" s="133"/>
      <c r="C19" s="133"/>
      <c r="D19" s="133"/>
      <c r="E19" s="133" t="s">
        <v>44</v>
      </c>
      <c r="F19" s="134">
        <v>0.1</v>
      </c>
      <c r="G19" s="134">
        <v>0.1</v>
      </c>
      <c r="H19" s="134">
        <v>0.1</v>
      </c>
      <c r="I19" s="134">
        <v>0.05</v>
      </c>
      <c r="J19" s="134">
        <v>0.1</v>
      </c>
      <c r="K19" s="134">
        <v>0.1</v>
      </c>
      <c r="L19" s="124"/>
      <c r="M19" s="124"/>
      <c r="N19" s="124"/>
      <c r="O19" s="124"/>
      <c r="P19" s="124"/>
      <c r="Q19" s="124"/>
      <c r="R19" s="124"/>
      <c r="S19" s="124"/>
      <c r="T19" s="124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5"/>
      <c r="DC19" s="135"/>
      <c r="DD19" s="135"/>
      <c r="DE19" s="135"/>
      <c r="DF19" s="135"/>
      <c r="DG19" s="135"/>
      <c r="DH19" s="135"/>
      <c r="DI19" s="135"/>
      <c r="DJ19" s="135"/>
      <c r="DK19" s="135"/>
      <c r="DL19" s="135"/>
      <c r="DM19" s="135"/>
      <c r="DN19" s="135"/>
      <c r="DO19" s="135"/>
      <c r="DP19" s="135"/>
      <c r="DQ19" s="135"/>
      <c r="DR19" s="135"/>
      <c r="DS19" s="135"/>
    </row>
    <row r="20" spans="1:154" s="136" customFormat="1" ht="21" customHeight="1" thickTop="1" thickBot="1">
      <c r="A20" s="137"/>
      <c r="B20" s="138"/>
      <c r="C20" s="138"/>
      <c r="D20" s="138"/>
      <c r="E20" s="139" t="s">
        <v>45</v>
      </c>
      <c r="F20" s="140">
        <f t="shared" ref="F20:M20" si="1">ROUND(SUM(F18+SUM(F18*F19)),0)</f>
        <v>122</v>
      </c>
      <c r="G20" s="140">
        <f t="shared" si="1"/>
        <v>13</v>
      </c>
      <c r="H20" s="140">
        <f t="shared" si="1"/>
        <v>10</v>
      </c>
      <c r="I20" s="140">
        <f t="shared" ref="I20" si="2">ROUND(SUM(I18+SUM(I18*I19)),0)</f>
        <v>13</v>
      </c>
      <c r="J20" s="140">
        <f t="shared" si="1"/>
        <v>320</v>
      </c>
      <c r="K20" s="140">
        <f t="shared" ref="K20" si="3">ROUND(SUM(K18+SUM(K18*K19)),0)</f>
        <v>13</v>
      </c>
      <c r="L20" s="140">
        <f t="shared" si="1"/>
        <v>9</v>
      </c>
      <c r="M20" s="140">
        <f t="shared" si="1"/>
        <v>9</v>
      </c>
      <c r="N20" s="140"/>
      <c r="O20" s="140"/>
      <c r="P20" s="140"/>
      <c r="Q20" s="140"/>
      <c r="R20" s="140"/>
      <c r="S20" s="140"/>
      <c r="T20" s="140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</row>
    <row r="21" spans="1:154" s="136" customFormat="1" ht="21" customHeight="1" thickTop="1">
      <c r="A21" s="31"/>
      <c r="B21" s="141"/>
      <c r="C21" s="141"/>
      <c r="D21" s="141"/>
      <c r="E21" s="141" t="s">
        <v>8</v>
      </c>
      <c r="F21" s="142">
        <v>0.05</v>
      </c>
      <c r="G21" s="142">
        <v>0.1</v>
      </c>
      <c r="H21" s="142">
        <v>4.3999999999999997E-2</v>
      </c>
      <c r="I21" s="319"/>
      <c r="J21" s="142">
        <v>0.01</v>
      </c>
      <c r="K21" s="142">
        <v>6.0000000000000001E-3</v>
      </c>
      <c r="L21" s="142">
        <v>0.12</v>
      </c>
      <c r="M21" s="142">
        <v>0.12</v>
      </c>
      <c r="N21" s="319"/>
      <c r="O21" s="319"/>
      <c r="P21" s="319"/>
      <c r="Q21" s="319"/>
      <c r="R21" s="319"/>
      <c r="S21" s="319"/>
      <c r="T21" s="319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  <c r="CZ21" s="135"/>
      <c r="DA21" s="135"/>
      <c r="DB21" s="135"/>
      <c r="DC21" s="135"/>
      <c r="DD21" s="135"/>
      <c r="DE21" s="135"/>
      <c r="DF21" s="135"/>
      <c r="DG21" s="135"/>
      <c r="DH21" s="135"/>
      <c r="DI21" s="135"/>
      <c r="DJ21" s="135"/>
      <c r="DK21" s="135"/>
      <c r="DL21" s="135"/>
      <c r="DM21" s="135"/>
      <c r="DN21" s="135"/>
      <c r="DO21" s="135"/>
      <c r="DP21" s="135"/>
      <c r="DQ21" s="135"/>
      <c r="DR21" s="135"/>
      <c r="DS21" s="135"/>
    </row>
    <row r="22" spans="1:154" s="136" customFormat="1" ht="21" customHeight="1">
      <c r="A22" s="143"/>
      <c r="B22" s="144"/>
      <c r="C22" s="144"/>
      <c r="D22" s="144"/>
      <c r="E22" s="144" t="s">
        <v>9</v>
      </c>
      <c r="F22" s="124"/>
      <c r="G22" s="124"/>
      <c r="H22" s="124"/>
      <c r="I22" s="124">
        <f>4.62/1000</f>
        <v>4.62E-3</v>
      </c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5"/>
      <c r="DK22" s="135"/>
      <c r="DL22" s="135"/>
      <c r="DM22" s="135"/>
      <c r="DN22" s="135"/>
      <c r="DO22" s="135"/>
      <c r="DP22" s="135"/>
      <c r="DQ22" s="135"/>
      <c r="DR22" s="135"/>
      <c r="DS22" s="135"/>
    </row>
    <row r="23" spans="1:154" s="136" customFormat="1" ht="21" customHeight="1">
      <c r="A23" s="143"/>
      <c r="B23" s="144"/>
      <c r="C23" s="144"/>
      <c r="D23" s="144"/>
      <c r="E23" s="144" t="s">
        <v>117</v>
      </c>
      <c r="F23" s="124"/>
      <c r="G23" s="124"/>
      <c r="H23" s="124"/>
      <c r="I23" s="124">
        <f>I22</f>
        <v>4.62E-3</v>
      </c>
      <c r="J23" s="124"/>
      <c r="K23" s="124"/>
      <c r="L23" s="124"/>
      <c r="M23" s="271"/>
      <c r="N23" s="124"/>
      <c r="O23" s="124"/>
      <c r="P23" s="124"/>
      <c r="Q23" s="124"/>
      <c r="R23" s="124"/>
      <c r="S23" s="124"/>
      <c r="T23" s="124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  <c r="CZ23" s="135"/>
      <c r="DA23" s="135"/>
      <c r="DB23" s="135"/>
      <c r="DC23" s="135"/>
      <c r="DD23" s="135"/>
      <c r="DE23" s="135"/>
      <c r="DF23" s="135"/>
      <c r="DG23" s="135"/>
      <c r="DH23" s="135"/>
      <c r="DI23" s="135"/>
      <c r="DJ23" s="135"/>
      <c r="DK23" s="135"/>
      <c r="DL23" s="135"/>
      <c r="DM23" s="135"/>
      <c r="DN23" s="135"/>
      <c r="DO23" s="135"/>
      <c r="DP23" s="135"/>
      <c r="DQ23" s="135"/>
      <c r="DR23" s="135"/>
      <c r="DS23" s="135"/>
      <c r="DT23" s="135"/>
      <c r="DU23" s="135"/>
      <c r="DV23" s="135"/>
      <c r="DW23" s="135"/>
      <c r="DX23" s="135"/>
      <c r="DY23" s="135"/>
      <c r="DZ23" s="135"/>
      <c r="EA23" s="135"/>
      <c r="EB23" s="135"/>
    </row>
    <row r="24" spans="1:154" s="136" customFormat="1" ht="21" customHeight="1" thickBot="1">
      <c r="A24" s="132"/>
      <c r="B24" s="186"/>
      <c r="C24" s="187"/>
      <c r="D24" s="187"/>
      <c r="E24" s="133" t="s">
        <v>46</v>
      </c>
      <c r="F24" s="134">
        <v>1</v>
      </c>
      <c r="G24" s="134">
        <v>1</v>
      </c>
      <c r="H24" s="134">
        <v>1</v>
      </c>
      <c r="I24" s="134">
        <v>2.6</v>
      </c>
      <c r="J24" s="134">
        <v>1</v>
      </c>
      <c r="K24" s="134">
        <v>1.5</v>
      </c>
      <c r="L24" s="134">
        <v>1</v>
      </c>
      <c r="M24" s="134">
        <v>1</v>
      </c>
      <c r="N24" s="134"/>
      <c r="O24" s="134"/>
      <c r="P24" s="134"/>
      <c r="Q24" s="134"/>
      <c r="R24" s="134"/>
      <c r="S24" s="134"/>
      <c r="T24" s="134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5"/>
      <c r="BU24" s="135"/>
      <c r="BV24" s="135"/>
      <c r="BW24" s="135"/>
      <c r="BX24" s="135"/>
      <c r="BY24" s="135"/>
      <c r="BZ24" s="135"/>
      <c r="CA24" s="135"/>
      <c r="CB24" s="135"/>
      <c r="CC24" s="135"/>
      <c r="CD24" s="135"/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35"/>
      <c r="CR24" s="135"/>
      <c r="CS24" s="135"/>
      <c r="CT24" s="135"/>
      <c r="CU24" s="135"/>
      <c r="CV24" s="135"/>
      <c r="CW24" s="135"/>
      <c r="CX24" s="135"/>
      <c r="CY24" s="135"/>
      <c r="CZ24" s="135"/>
      <c r="DA24" s="135"/>
      <c r="DB24" s="135"/>
      <c r="DC24" s="135"/>
      <c r="DD24" s="135"/>
      <c r="DE24" s="135"/>
      <c r="DF24" s="135"/>
      <c r="DG24" s="135"/>
      <c r="DH24" s="135"/>
      <c r="DI24" s="135"/>
      <c r="DJ24" s="135"/>
      <c r="DK24" s="135"/>
      <c r="DL24" s="135"/>
      <c r="DM24" s="135"/>
      <c r="DN24" s="135"/>
      <c r="DO24" s="135"/>
      <c r="DP24" s="135"/>
      <c r="DQ24" s="135"/>
      <c r="DR24" s="135"/>
      <c r="DS24" s="135"/>
    </row>
    <row r="25" spans="1:154" s="136" customFormat="1" ht="21" customHeight="1" thickTop="1">
      <c r="A25" s="145" t="s">
        <v>36</v>
      </c>
      <c r="B25" s="184">
        <f>ROUNDDOWN(SUM(F25:T25)*0.8,0)</f>
        <v>9</v>
      </c>
      <c r="C25" s="143" t="s">
        <v>37</v>
      </c>
      <c r="D25" s="185"/>
      <c r="E25" s="148" t="str">
        <f>E21</f>
        <v>내선전공</v>
      </c>
      <c r="F25" s="149">
        <f t="shared" ref="F25:H25" si="4">ROUNDDOWN(F18*F21*F24,2)</f>
        <v>5.52</v>
      </c>
      <c r="G25" s="149">
        <f t="shared" si="4"/>
        <v>1.2</v>
      </c>
      <c r="H25" s="149">
        <f t="shared" si="4"/>
        <v>0.39</v>
      </c>
      <c r="I25" s="149"/>
      <c r="J25" s="149">
        <f t="shared" ref="J25:M25" si="5">ROUNDDOWN(J18*J21*J24,2)</f>
        <v>2.91</v>
      </c>
      <c r="K25" s="149">
        <f t="shared" ref="K25" si="6">ROUNDDOWN(K18*K21*K24,2)</f>
        <v>0.1</v>
      </c>
      <c r="L25" s="149">
        <f t="shared" si="5"/>
        <v>1.08</v>
      </c>
      <c r="M25" s="149">
        <f t="shared" si="5"/>
        <v>1.08</v>
      </c>
      <c r="N25" s="149"/>
      <c r="O25" s="149"/>
      <c r="P25" s="149"/>
      <c r="Q25" s="149"/>
      <c r="R25" s="149"/>
      <c r="S25" s="149"/>
      <c r="T25" s="149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5"/>
      <c r="BU25" s="135"/>
      <c r="BV25" s="135"/>
      <c r="BW25" s="135"/>
      <c r="BX25" s="135"/>
      <c r="BY25" s="135"/>
      <c r="BZ25" s="135"/>
      <c r="CA25" s="135"/>
      <c r="CB25" s="135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5"/>
      <c r="CY25" s="135"/>
      <c r="CZ25" s="135"/>
      <c r="DA25" s="135"/>
      <c r="DB25" s="135"/>
      <c r="DC25" s="135"/>
      <c r="DD25" s="135"/>
      <c r="DE25" s="135"/>
      <c r="DF25" s="135"/>
      <c r="DG25" s="135"/>
      <c r="DH25" s="135"/>
      <c r="DI25" s="135"/>
      <c r="DJ25" s="135"/>
      <c r="DK25" s="135"/>
      <c r="DL25" s="135"/>
      <c r="DM25" s="135"/>
      <c r="DN25" s="135"/>
      <c r="DO25" s="135"/>
      <c r="DP25" s="135"/>
      <c r="DQ25" s="135"/>
      <c r="DR25" s="135"/>
      <c r="DS25" s="135"/>
    </row>
    <row r="26" spans="1:154" s="136" customFormat="1" ht="21" customHeight="1">
      <c r="A26" s="278"/>
      <c r="B26" s="182"/>
      <c r="C26" s="278"/>
      <c r="D26" s="185"/>
      <c r="E26" s="178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135"/>
      <c r="BI26" s="135"/>
      <c r="BJ26" s="135"/>
      <c r="BK26" s="135"/>
      <c r="BL26" s="135"/>
      <c r="BM26" s="135"/>
      <c r="BN26" s="135"/>
      <c r="BO26" s="135"/>
      <c r="BP26" s="135"/>
      <c r="BQ26" s="135"/>
      <c r="BR26" s="135"/>
      <c r="BS26" s="135"/>
      <c r="BT26" s="135"/>
      <c r="BU26" s="135"/>
      <c r="BV26" s="135"/>
      <c r="BW26" s="135"/>
      <c r="BX26" s="135"/>
      <c r="BY26" s="135"/>
      <c r="BZ26" s="135"/>
      <c r="CA26" s="135"/>
      <c r="CB26" s="135"/>
      <c r="CC26" s="135"/>
      <c r="CD26" s="135"/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5"/>
      <c r="CT26" s="135"/>
      <c r="CU26" s="135"/>
      <c r="CV26" s="135"/>
      <c r="CW26" s="135"/>
      <c r="CX26" s="135"/>
      <c r="CY26" s="135"/>
      <c r="CZ26" s="135"/>
      <c r="DA26" s="135"/>
      <c r="DB26" s="135"/>
      <c r="DC26" s="135"/>
      <c r="DD26" s="135"/>
      <c r="DE26" s="135"/>
      <c r="DF26" s="135"/>
      <c r="DG26" s="135"/>
      <c r="DH26" s="135"/>
      <c r="DI26" s="135"/>
      <c r="DJ26" s="135"/>
      <c r="DK26" s="135"/>
      <c r="DL26" s="135"/>
      <c r="DM26" s="135"/>
      <c r="DN26" s="135"/>
      <c r="DO26" s="135"/>
      <c r="DP26" s="135"/>
      <c r="DQ26" s="135"/>
      <c r="DR26" s="135"/>
      <c r="DS26" s="135"/>
    </row>
    <row r="27" spans="1:154" s="136" customFormat="1" ht="21" customHeight="1" thickBot="1">
      <c r="A27" s="186"/>
      <c r="B27" s="188"/>
      <c r="C27" s="187"/>
      <c r="D27" s="185"/>
      <c r="E27" s="189"/>
      <c r="F27" s="276"/>
      <c r="G27" s="276"/>
      <c r="H27" s="276"/>
      <c r="I27" s="276"/>
      <c r="J27" s="276"/>
      <c r="K27" s="276"/>
      <c r="L27" s="276"/>
      <c r="M27" s="276"/>
      <c r="N27" s="319"/>
      <c r="O27" s="319"/>
      <c r="P27" s="319"/>
      <c r="Q27" s="319"/>
      <c r="R27" s="319"/>
      <c r="S27" s="319"/>
      <c r="T27" s="319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5"/>
      <c r="DK27" s="135"/>
      <c r="DL27" s="135"/>
      <c r="DM27" s="135"/>
      <c r="DN27" s="135"/>
      <c r="DO27" s="135"/>
      <c r="DP27" s="135"/>
      <c r="DQ27" s="135"/>
      <c r="DR27" s="135"/>
      <c r="DS27" s="135"/>
      <c r="DT27" s="135"/>
      <c r="DU27" s="135"/>
      <c r="DV27" s="135"/>
      <c r="DW27" s="135"/>
      <c r="DX27" s="135"/>
      <c r="DY27" s="135"/>
      <c r="DZ27" s="135"/>
      <c r="EA27" s="135"/>
      <c r="EB27" s="135"/>
      <c r="EC27" s="135"/>
      <c r="ED27" s="135"/>
      <c r="EE27" s="135"/>
      <c r="EF27" s="135"/>
      <c r="EG27" s="135"/>
      <c r="EH27" s="135"/>
      <c r="EI27" s="135"/>
      <c r="EJ27" s="135"/>
      <c r="EK27" s="135"/>
      <c r="EL27" s="135"/>
      <c r="EM27" s="135"/>
      <c r="EN27" s="135"/>
      <c r="EO27" s="135"/>
      <c r="EP27" s="135"/>
      <c r="EQ27" s="135"/>
      <c r="ER27" s="135"/>
      <c r="ES27" s="135"/>
      <c r="ET27" s="135"/>
      <c r="EU27" s="135"/>
      <c r="EV27" s="135"/>
      <c r="EW27" s="135"/>
      <c r="EX27" s="135"/>
    </row>
    <row r="28" spans="1:154" ht="21" customHeight="1" thickTop="1">
      <c r="A28" s="151"/>
      <c r="B28" s="131"/>
      <c r="C28" s="123"/>
      <c r="D28" s="124"/>
      <c r="E28" s="123"/>
      <c r="F28" s="154" t="s">
        <v>52</v>
      </c>
      <c r="G28" s="154" t="s">
        <v>52</v>
      </c>
      <c r="H28" s="154" t="s">
        <v>52</v>
      </c>
      <c r="I28" s="147" t="s">
        <v>221</v>
      </c>
      <c r="J28" s="147" t="s">
        <v>89</v>
      </c>
      <c r="K28" s="147" t="s">
        <v>10</v>
      </c>
      <c r="L28" s="147" t="s">
        <v>53</v>
      </c>
      <c r="M28" s="147" t="s">
        <v>53</v>
      </c>
      <c r="N28" s="147"/>
      <c r="O28" s="147"/>
      <c r="P28" s="147"/>
      <c r="Q28" s="147"/>
      <c r="R28" s="147"/>
      <c r="S28" s="147"/>
      <c r="T28" s="147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09"/>
      <c r="CO28" s="109"/>
      <c r="CP28" s="109"/>
      <c r="CQ28" s="109"/>
      <c r="CR28" s="109"/>
      <c r="CS28" s="109"/>
      <c r="CT28" s="109"/>
      <c r="CU28" s="109"/>
      <c r="CV28" s="109"/>
      <c r="CW28" s="109"/>
      <c r="CX28" s="109"/>
      <c r="CY28" s="109"/>
      <c r="CZ28" s="109"/>
      <c r="DA28" s="109"/>
      <c r="DB28" s="109"/>
      <c r="DC28" s="109"/>
      <c r="DD28" s="109"/>
      <c r="DE28" s="109"/>
      <c r="DF28" s="109"/>
      <c r="DG28" s="109"/>
      <c r="DH28" s="109"/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</row>
    <row r="29" spans="1:154" ht="21" customHeight="1"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09"/>
      <c r="BZ29" s="109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09"/>
      <c r="CN29" s="109"/>
      <c r="CO29" s="109"/>
      <c r="CP29" s="109"/>
      <c r="CQ29" s="109"/>
      <c r="CR29" s="109"/>
      <c r="CS29" s="109"/>
      <c r="CT29" s="109"/>
      <c r="CU29" s="109"/>
      <c r="CV29" s="109"/>
      <c r="CW29" s="109"/>
      <c r="CX29" s="109"/>
      <c r="CY29" s="109"/>
      <c r="CZ29" s="109"/>
      <c r="DA29" s="109"/>
      <c r="DB29" s="109"/>
      <c r="DC29" s="109"/>
      <c r="DD29" s="109"/>
      <c r="DE29" s="109"/>
      <c r="DF29" s="109"/>
      <c r="DG29" s="109"/>
      <c r="DH29" s="109"/>
      <c r="DI29" s="109"/>
      <c r="DJ29" s="109"/>
      <c r="DK29" s="109"/>
      <c r="DL29" s="109"/>
      <c r="DM29" s="109"/>
      <c r="DN29" s="109"/>
      <c r="DO29" s="109"/>
      <c r="DP29" s="109"/>
      <c r="DQ29" s="109"/>
      <c r="DR29" s="109"/>
      <c r="DS29" s="109"/>
    </row>
    <row r="30" spans="1:154" ht="21" customHeight="1"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  <c r="BS30" s="109"/>
      <c r="BT30" s="109"/>
      <c r="BU30" s="109"/>
      <c r="BV30" s="109"/>
      <c r="BW30" s="109"/>
      <c r="BX30" s="109"/>
      <c r="BY30" s="109"/>
      <c r="BZ30" s="109"/>
      <c r="CA30" s="109"/>
      <c r="CB30" s="109"/>
      <c r="CC30" s="109"/>
      <c r="CD30" s="109"/>
      <c r="CE30" s="109"/>
      <c r="CF30" s="109"/>
      <c r="CG30" s="109"/>
      <c r="CH30" s="109"/>
      <c r="CI30" s="109"/>
      <c r="CJ30" s="109"/>
      <c r="CK30" s="109"/>
      <c r="CL30" s="109"/>
      <c r="CM30" s="109"/>
      <c r="CN30" s="109"/>
      <c r="CO30" s="109"/>
      <c r="CP30" s="109"/>
      <c r="CQ30" s="109"/>
      <c r="CR30" s="109"/>
      <c r="CS30" s="109"/>
      <c r="CT30" s="109"/>
      <c r="CU30" s="109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09"/>
      <c r="DG30" s="109"/>
      <c r="DH30" s="109"/>
      <c r="DI30" s="109"/>
      <c r="DJ30" s="109"/>
      <c r="DK30" s="109"/>
      <c r="DL30" s="109"/>
      <c r="DM30" s="109"/>
      <c r="DN30" s="109"/>
      <c r="DO30" s="109"/>
      <c r="DP30" s="109"/>
      <c r="DQ30" s="109"/>
      <c r="DR30" s="109"/>
      <c r="DS30" s="109"/>
    </row>
    <row r="31" spans="1:154" ht="21" customHeight="1"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  <c r="CV31" s="109"/>
      <c r="CW31" s="109"/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</row>
    <row r="32" spans="1:154" ht="21" customHeight="1"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</row>
    <row r="33" spans="3:123" ht="21" customHeight="1"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09"/>
      <c r="CQ33" s="109"/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109"/>
      <c r="DD33" s="109"/>
      <c r="DE33" s="109"/>
      <c r="DF33" s="109"/>
      <c r="DG33" s="109"/>
      <c r="DH33" s="109"/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</row>
    <row r="34" spans="3:123" ht="21" customHeight="1"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09"/>
      <c r="BQ34" s="109"/>
      <c r="BR34" s="109"/>
      <c r="BS34" s="109"/>
      <c r="BT34" s="109"/>
      <c r="BU34" s="109"/>
      <c r="BV34" s="109"/>
      <c r="BW34" s="109"/>
      <c r="BX34" s="109"/>
      <c r="BY34" s="109"/>
      <c r="BZ34" s="109"/>
      <c r="CA34" s="109"/>
      <c r="CB34" s="109"/>
      <c r="CC34" s="109"/>
      <c r="CD34" s="109"/>
      <c r="CE34" s="109"/>
      <c r="CF34" s="109"/>
      <c r="CG34" s="109"/>
      <c r="CH34" s="109"/>
      <c r="CI34" s="109"/>
      <c r="CJ34" s="109"/>
      <c r="CK34" s="109"/>
      <c r="CL34" s="109"/>
      <c r="CM34" s="109"/>
      <c r="CN34" s="109"/>
      <c r="CO34" s="109"/>
      <c r="CP34" s="109"/>
      <c r="CQ34" s="109"/>
      <c r="CR34" s="109"/>
      <c r="CS34" s="109"/>
      <c r="CT34" s="109"/>
      <c r="CU34" s="109"/>
      <c r="CV34" s="109"/>
      <c r="CW34" s="109"/>
      <c r="CX34" s="109"/>
      <c r="CY34" s="109"/>
      <c r="CZ34" s="109"/>
      <c r="DA34" s="109"/>
      <c r="DB34" s="109"/>
      <c r="DC34" s="109"/>
      <c r="DD34" s="109"/>
      <c r="DE34" s="109"/>
      <c r="DF34" s="109"/>
      <c r="DG34" s="109"/>
      <c r="DH34" s="109"/>
      <c r="DI34" s="109"/>
      <c r="DJ34" s="109"/>
      <c r="DK34" s="109"/>
      <c r="DL34" s="109"/>
      <c r="DM34" s="109"/>
      <c r="DN34" s="109"/>
      <c r="DO34" s="109"/>
      <c r="DP34" s="109"/>
      <c r="DQ34" s="109"/>
      <c r="DR34" s="109"/>
      <c r="DS34" s="109"/>
    </row>
    <row r="35" spans="3:123" ht="21" customHeight="1"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09"/>
      <c r="BQ35" s="109"/>
      <c r="BR35" s="109"/>
      <c r="BS35" s="109"/>
      <c r="BT35" s="109"/>
      <c r="BU35" s="109"/>
      <c r="BV35" s="109"/>
      <c r="BW35" s="109"/>
      <c r="BX35" s="109"/>
      <c r="BY35" s="109"/>
      <c r="BZ35" s="109"/>
      <c r="CA35" s="109"/>
      <c r="CB35" s="109"/>
      <c r="CC35" s="109"/>
      <c r="CD35" s="109"/>
      <c r="CE35" s="109"/>
      <c r="CF35" s="109"/>
      <c r="CG35" s="109"/>
      <c r="CH35" s="109"/>
      <c r="CI35" s="109"/>
      <c r="CJ35" s="109"/>
      <c r="CK35" s="109"/>
      <c r="CL35" s="109"/>
      <c r="CM35" s="109"/>
      <c r="CN35" s="109"/>
      <c r="CO35" s="109"/>
      <c r="CP35" s="109"/>
      <c r="CQ35" s="109"/>
      <c r="CR35" s="109"/>
      <c r="CS35" s="109"/>
      <c r="CT35" s="109"/>
      <c r="CU35" s="109"/>
      <c r="CV35" s="109"/>
      <c r="CW35" s="109"/>
      <c r="CX35" s="109"/>
      <c r="CY35" s="109"/>
      <c r="CZ35" s="109"/>
      <c r="DA35" s="109"/>
      <c r="DB35" s="109"/>
      <c r="DC35" s="109"/>
      <c r="DD35" s="109"/>
      <c r="DE35" s="109"/>
      <c r="DF35" s="109"/>
      <c r="DG35" s="109"/>
      <c r="DH35" s="109"/>
      <c r="DI35" s="109"/>
      <c r="DJ35" s="109"/>
      <c r="DK35" s="109"/>
      <c r="DL35" s="109"/>
      <c r="DM35" s="109"/>
      <c r="DN35" s="109"/>
      <c r="DO35" s="109"/>
      <c r="DP35" s="109"/>
      <c r="DQ35" s="109"/>
      <c r="DR35" s="109"/>
      <c r="DS35" s="109"/>
    </row>
    <row r="36" spans="3:123" ht="21" customHeight="1"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  <c r="CF36" s="109"/>
      <c r="CG36" s="109"/>
      <c r="CH36" s="109"/>
      <c r="CI36" s="109"/>
      <c r="CJ36" s="109"/>
      <c r="CK36" s="109"/>
      <c r="CL36" s="109"/>
      <c r="CM36" s="109"/>
      <c r="CN36" s="109"/>
      <c r="CO36" s="109"/>
      <c r="CP36" s="109"/>
      <c r="CQ36" s="109"/>
      <c r="CR36" s="109"/>
      <c r="CS36" s="109"/>
      <c r="CT36" s="109"/>
      <c r="CU36" s="109"/>
      <c r="CV36" s="109"/>
      <c r="CW36" s="109"/>
      <c r="CX36" s="109"/>
      <c r="CY36" s="109"/>
      <c r="CZ36" s="109"/>
      <c r="DA36" s="109"/>
      <c r="DB36" s="109"/>
      <c r="DC36" s="109"/>
      <c r="DD36" s="109"/>
      <c r="DE36" s="109"/>
      <c r="DF36" s="109"/>
      <c r="DG36" s="109"/>
      <c r="DH36" s="109"/>
      <c r="DI36" s="109"/>
      <c r="DJ36" s="109"/>
      <c r="DK36" s="109"/>
      <c r="DL36" s="109"/>
      <c r="DM36" s="109"/>
      <c r="DN36" s="109"/>
      <c r="DO36" s="109"/>
      <c r="DP36" s="109"/>
      <c r="DQ36" s="109"/>
      <c r="DR36" s="109"/>
      <c r="DS36" s="109"/>
    </row>
    <row r="37" spans="3:123" ht="21" customHeight="1"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09"/>
      <c r="BR37" s="109"/>
      <c r="BS37" s="109"/>
      <c r="BT37" s="109"/>
      <c r="BU37" s="109"/>
      <c r="BV37" s="109"/>
      <c r="BW37" s="109"/>
      <c r="BX37" s="109"/>
      <c r="BY37" s="109"/>
      <c r="BZ37" s="109"/>
      <c r="CA37" s="109"/>
      <c r="CB37" s="109"/>
      <c r="CC37" s="109"/>
      <c r="CD37" s="109"/>
      <c r="CE37" s="109"/>
      <c r="CF37" s="109"/>
      <c r="CG37" s="109"/>
      <c r="CH37" s="109"/>
      <c r="CI37" s="109"/>
      <c r="CJ37" s="109"/>
      <c r="CK37" s="109"/>
      <c r="CL37" s="109"/>
      <c r="CM37" s="109"/>
      <c r="CN37" s="109"/>
      <c r="CO37" s="109"/>
      <c r="CP37" s="109"/>
      <c r="CQ37" s="109"/>
      <c r="CR37" s="109"/>
      <c r="CS37" s="109"/>
      <c r="CT37" s="109"/>
      <c r="CU37" s="109"/>
      <c r="CV37" s="109"/>
      <c r="CW37" s="109"/>
      <c r="CX37" s="109"/>
      <c r="CY37" s="109"/>
      <c r="CZ37" s="109"/>
      <c r="DA37" s="109"/>
      <c r="DB37" s="109"/>
      <c r="DC37" s="109"/>
      <c r="DD37" s="109"/>
      <c r="DE37" s="109"/>
      <c r="DF37" s="109"/>
      <c r="DG37" s="109"/>
      <c r="DH37" s="109"/>
      <c r="DI37" s="109"/>
      <c r="DJ37" s="109"/>
      <c r="DK37" s="109"/>
      <c r="DL37" s="109"/>
      <c r="DM37" s="109"/>
      <c r="DN37" s="109"/>
      <c r="DO37" s="109"/>
      <c r="DP37" s="109"/>
      <c r="DQ37" s="109"/>
      <c r="DR37" s="109"/>
      <c r="DS37" s="109"/>
    </row>
    <row r="38" spans="3:123" ht="21" customHeight="1"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09"/>
      <c r="BM38" s="109"/>
      <c r="BN38" s="109"/>
      <c r="BO38" s="109"/>
      <c r="BP38" s="109"/>
      <c r="BQ38" s="109"/>
      <c r="BR38" s="109"/>
      <c r="BS38" s="109"/>
      <c r="BT38" s="109"/>
      <c r="BU38" s="109"/>
      <c r="BV38" s="109"/>
      <c r="BW38" s="109"/>
      <c r="BX38" s="109"/>
      <c r="BY38" s="109"/>
      <c r="BZ38" s="109"/>
      <c r="CA38" s="109"/>
      <c r="CB38" s="109"/>
      <c r="CC38" s="109"/>
      <c r="CD38" s="109"/>
      <c r="CE38" s="109"/>
      <c r="CF38" s="109"/>
      <c r="CG38" s="109"/>
      <c r="CH38" s="109"/>
      <c r="CI38" s="109"/>
      <c r="CJ38" s="109"/>
      <c r="CK38" s="109"/>
      <c r="CL38" s="109"/>
      <c r="CM38" s="109"/>
      <c r="CN38" s="109"/>
      <c r="CO38" s="109"/>
      <c r="CP38" s="109"/>
      <c r="CQ38" s="109"/>
      <c r="CR38" s="109"/>
      <c r="CS38" s="109"/>
      <c r="CT38" s="109"/>
      <c r="CU38" s="109"/>
      <c r="CV38" s="109"/>
      <c r="CW38" s="109"/>
      <c r="CX38" s="109"/>
      <c r="CY38" s="109"/>
      <c r="CZ38" s="109"/>
      <c r="DA38" s="109"/>
      <c r="DB38" s="109"/>
      <c r="DC38" s="109"/>
      <c r="DD38" s="109"/>
      <c r="DE38" s="109"/>
      <c r="DF38" s="109"/>
      <c r="DG38" s="109"/>
      <c r="DH38" s="109"/>
      <c r="DI38" s="109"/>
      <c r="DJ38" s="109"/>
      <c r="DK38" s="109"/>
      <c r="DL38" s="109"/>
      <c r="DM38" s="109"/>
      <c r="DN38" s="109"/>
      <c r="DO38" s="109"/>
      <c r="DP38" s="109"/>
      <c r="DQ38" s="109"/>
      <c r="DR38" s="109"/>
      <c r="DS38" s="109"/>
    </row>
    <row r="39" spans="3:123" ht="21" customHeight="1"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09"/>
      <c r="BR39" s="109"/>
      <c r="BS39" s="109"/>
      <c r="BT39" s="109"/>
      <c r="BU39" s="109"/>
      <c r="BV39" s="109"/>
      <c r="BW39" s="109"/>
      <c r="BX39" s="109"/>
      <c r="BY39" s="109"/>
      <c r="BZ39" s="109"/>
      <c r="CA39" s="109"/>
      <c r="CB39" s="109"/>
      <c r="CC39" s="109"/>
      <c r="CD39" s="109"/>
      <c r="CE39" s="109"/>
      <c r="CF39" s="109"/>
      <c r="CG39" s="109"/>
      <c r="CH39" s="109"/>
      <c r="CI39" s="109"/>
      <c r="CJ39" s="109"/>
      <c r="CK39" s="109"/>
      <c r="CL39" s="109"/>
      <c r="CM39" s="109"/>
      <c r="CN39" s="109"/>
      <c r="CO39" s="109"/>
      <c r="CP39" s="109"/>
      <c r="CQ39" s="109"/>
      <c r="CR39" s="109"/>
      <c r="CS39" s="109"/>
      <c r="CT39" s="109"/>
      <c r="CU39" s="109"/>
      <c r="CV39" s="109"/>
      <c r="CW39" s="109"/>
      <c r="CX39" s="109"/>
      <c r="CY39" s="109"/>
      <c r="CZ39" s="109"/>
      <c r="DA39" s="109"/>
      <c r="DB39" s="109"/>
      <c r="DC39" s="109"/>
      <c r="DD39" s="109"/>
      <c r="DE39" s="109"/>
      <c r="DF39" s="109"/>
      <c r="DG39" s="109"/>
      <c r="DH39" s="109"/>
      <c r="DI39" s="109"/>
      <c r="DJ39" s="109"/>
      <c r="DK39" s="109"/>
      <c r="DL39" s="109"/>
      <c r="DM39" s="109"/>
      <c r="DN39" s="109"/>
      <c r="DO39" s="109"/>
      <c r="DP39" s="109"/>
      <c r="DQ39" s="109"/>
      <c r="DR39" s="109"/>
      <c r="DS39" s="109"/>
    </row>
    <row r="40" spans="3:123" ht="21" customHeight="1"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  <c r="BS40" s="109"/>
      <c r="BT40" s="109"/>
      <c r="BU40" s="109"/>
      <c r="BV40" s="109"/>
      <c r="BW40" s="109"/>
      <c r="BX40" s="109"/>
      <c r="BY40" s="109"/>
      <c r="BZ40" s="109"/>
      <c r="CA40" s="109"/>
      <c r="CB40" s="109"/>
      <c r="CC40" s="109"/>
      <c r="CD40" s="109"/>
      <c r="CE40" s="109"/>
      <c r="CF40" s="109"/>
      <c r="CG40" s="109"/>
      <c r="CH40" s="109"/>
      <c r="CI40" s="109"/>
      <c r="CJ40" s="109"/>
      <c r="CK40" s="109"/>
      <c r="CL40" s="109"/>
      <c r="CM40" s="109"/>
      <c r="CN40" s="109"/>
      <c r="CO40" s="109"/>
      <c r="CP40" s="109"/>
      <c r="CQ40" s="109"/>
      <c r="CR40" s="109"/>
      <c r="CS40" s="109"/>
      <c r="CT40" s="109"/>
      <c r="CU40" s="109"/>
      <c r="CV40" s="109"/>
      <c r="CW40" s="109"/>
      <c r="CX40" s="109"/>
      <c r="CY40" s="109"/>
      <c r="CZ40" s="109"/>
      <c r="DA40" s="109"/>
      <c r="DB40" s="109"/>
      <c r="DC40" s="109"/>
      <c r="DD40" s="109"/>
      <c r="DE40" s="109"/>
      <c r="DF40" s="109"/>
      <c r="DG40" s="109"/>
      <c r="DH40" s="109"/>
      <c r="DI40" s="109"/>
      <c r="DJ40" s="109"/>
      <c r="DK40" s="109"/>
      <c r="DL40" s="109"/>
      <c r="DM40" s="109"/>
      <c r="DN40" s="109"/>
      <c r="DO40" s="109"/>
      <c r="DP40" s="109"/>
      <c r="DQ40" s="109"/>
      <c r="DR40" s="109"/>
      <c r="DS40" s="109"/>
    </row>
    <row r="41" spans="3:123" ht="21" customHeight="1"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  <c r="BS41" s="109"/>
      <c r="BT41" s="109"/>
      <c r="BU41" s="109"/>
      <c r="BV41" s="109"/>
      <c r="BW41" s="109"/>
      <c r="BX41" s="109"/>
      <c r="BY41" s="109"/>
      <c r="BZ41" s="109"/>
      <c r="CA41" s="109"/>
      <c r="CB41" s="109"/>
      <c r="CC41" s="109"/>
      <c r="CD41" s="109"/>
      <c r="CE41" s="109"/>
      <c r="CF41" s="109"/>
      <c r="CG41" s="109"/>
      <c r="CH41" s="109"/>
      <c r="CI41" s="109"/>
      <c r="CJ41" s="109"/>
      <c r="CK41" s="109"/>
      <c r="CL41" s="109"/>
      <c r="CM41" s="109"/>
      <c r="CN41" s="109"/>
      <c r="CO41" s="109"/>
      <c r="CP41" s="109"/>
      <c r="CQ41" s="109"/>
      <c r="CR41" s="109"/>
      <c r="CS41" s="109"/>
      <c r="CT41" s="109"/>
      <c r="CU41" s="109"/>
      <c r="CV41" s="109"/>
      <c r="CW41" s="109"/>
      <c r="CX41" s="109"/>
      <c r="CY41" s="109"/>
      <c r="CZ41" s="109"/>
      <c r="DA41" s="109"/>
      <c r="DB41" s="109"/>
      <c r="DC41" s="109"/>
      <c r="DD41" s="109"/>
      <c r="DE41" s="109"/>
      <c r="DF41" s="109"/>
      <c r="DG41" s="109"/>
      <c r="DH41" s="109"/>
      <c r="DI41" s="109"/>
      <c r="DJ41" s="109"/>
      <c r="DK41" s="109"/>
      <c r="DL41" s="109"/>
      <c r="DM41" s="109"/>
      <c r="DN41" s="109"/>
      <c r="DO41" s="109"/>
      <c r="DP41" s="109"/>
      <c r="DQ41" s="109"/>
      <c r="DR41" s="109"/>
      <c r="DS41" s="109"/>
    </row>
    <row r="42" spans="3:123" ht="21" customHeight="1"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  <c r="BH42" s="109"/>
      <c r="BI42" s="109"/>
      <c r="BJ42" s="109"/>
      <c r="BK42" s="109"/>
      <c r="BL42" s="109"/>
      <c r="BM42" s="109"/>
      <c r="BN42" s="109"/>
      <c r="BO42" s="109"/>
      <c r="BP42" s="109"/>
      <c r="BQ42" s="109"/>
      <c r="BR42" s="109"/>
      <c r="BS42" s="109"/>
      <c r="BT42" s="109"/>
      <c r="BU42" s="109"/>
      <c r="BV42" s="109"/>
      <c r="BW42" s="109"/>
      <c r="BX42" s="109"/>
      <c r="BY42" s="109"/>
      <c r="BZ42" s="109"/>
      <c r="CA42" s="109"/>
      <c r="CB42" s="109"/>
      <c r="CC42" s="109"/>
      <c r="CD42" s="109"/>
      <c r="CE42" s="109"/>
      <c r="CF42" s="109"/>
      <c r="CG42" s="109"/>
      <c r="CH42" s="109"/>
      <c r="CI42" s="109"/>
      <c r="CJ42" s="109"/>
      <c r="CK42" s="109"/>
      <c r="CL42" s="109"/>
      <c r="CM42" s="109"/>
      <c r="CN42" s="109"/>
      <c r="CO42" s="109"/>
      <c r="CP42" s="109"/>
      <c r="CQ42" s="109"/>
      <c r="CR42" s="109"/>
      <c r="CS42" s="109"/>
      <c r="CT42" s="109"/>
      <c r="CU42" s="109"/>
      <c r="CV42" s="109"/>
      <c r="CW42" s="109"/>
      <c r="CX42" s="109"/>
      <c r="CY42" s="109"/>
      <c r="CZ42" s="109"/>
      <c r="DA42" s="109"/>
      <c r="DB42" s="109"/>
      <c r="DC42" s="109"/>
      <c r="DD42" s="109"/>
      <c r="DE42" s="109"/>
      <c r="DF42" s="109"/>
      <c r="DG42" s="109"/>
      <c r="DH42" s="109"/>
      <c r="DI42" s="109"/>
      <c r="DJ42" s="109"/>
      <c r="DK42" s="109"/>
      <c r="DL42" s="109"/>
      <c r="DM42" s="109"/>
      <c r="DN42" s="109"/>
      <c r="DO42" s="109"/>
      <c r="DP42" s="109"/>
      <c r="DQ42" s="109"/>
      <c r="DR42" s="109"/>
      <c r="DS42" s="109"/>
    </row>
    <row r="43" spans="3:123" ht="21" customHeight="1"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09"/>
      <c r="BF43" s="109"/>
      <c r="BG43" s="109"/>
      <c r="BH43" s="109"/>
      <c r="BI43" s="109"/>
      <c r="BJ43" s="109"/>
      <c r="BK43" s="109"/>
      <c r="BL43" s="109"/>
      <c r="BM43" s="109"/>
      <c r="BN43" s="109"/>
      <c r="BO43" s="109"/>
      <c r="BP43" s="109"/>
      <c r="BQ43" s="109"/>
      <c r="BR43" s="109"/>
      <c r="BS43" s="109"/>
      <c r="BT43" s="109"/>
      <c r="BU43" s="109"/>
      <c r="BV43" s="109"/>
      <c r="BW43" s="109"/>
      <c r="BX43" s="109"/>
      <c r="BY43" s="109"/>
      <c r="BZ43" s="109"/>
      <c r="CA43" s="109"/>
      <c r="CB43" s="109"/>
      <c r="CC43" s="109"/>
      <c r="CD43" s="109"/>
      <c r="CE43" s="109"/>
      <c r="CF43" s="109"/>
      <c r="CG43" s="109"/>
      <c r="CH43" s="109"/>
      <c r="CI43" s="109"/>
      <c r="CJ43" s="109"/>
      <c r="CK43" s="109"/>
      <c r="CL43" s="109"/>
      <c r="CM43" s="109"/>
      <c r="CN43" s="109"/>
      <c r="CO43" s="109"/>
      <c r="CP43" s="109"/>
      <c r="CQ43" s="109"/>
      <c r="CR43" s="109"/>
      <c r="CS43" s="109"/>
      <c r="CT43" s="109"/>
      <c r="CU43" s="109"/>
      <c r="CV43" s="109"/>
      <c r="CW43" s="109"/>
      <c r="CX43" s="109"/>
      <c r="CY43" s="109"/>
      <c r="CZ43" s="109"/>
      <c r="DA43" s="109"/>
      <c r="DB43" s="109"/>
      <c r="DC43" s="109"/>
      <c r="DD43" s="109"/>
      <c r="DE43" s="109"/>
      <c r="DF43" s="109"/>
      <c r="DG43" s="109"/>
      <c r="DH43" s="109"/>
      <c r="DI43" s="109"/>
      <c r="DJ43" s="109"/>
      <c r="DK43" s="109"/>
      <c r="DL43" s="109"/>
      <c r="DM43" s="109"/>
      <c r="DN43" s="109"/>
      <c r="DO43" s="109"/>
      <c r="DP43" s="109"/>
      <c r="DQ43" s="109"/>
      <c r="DR43" s="109"/>
      <c r="DS43" s="109"/>
    </row>
    <row r="44" spans="3:123" ht="21" customHeight="1"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109"/>
      <c r="BR44" s="109"/>
      <c r="BS44" s="109"/>
      <c r="BT44" s="109"/>
      <c r="BU44" s="109"/>
      <c r="BV44" s="109"/>
      <c r="BW44" s="109"/>
      <c r="BX44" s="109"/>
      <c r="BY44" s="109"/>
      <c r="BZ44" s="109"/>
      <c r="CA44" s="109"/>
      <c r="CB44" s="109"/>
      <c r="CC44" s="109"/>
      <c r="CD44" s="109"/>
      <c r="CE44" s="109"/>
      <c r="CF44" s="109"/>
      <c r="CG44" s="109"/>
      <c r="CH44" s="109"/>
      <c r="CI44" s="109"/>
      <c r="CJ44" s="109"/>
      <c r="CK44" s="109"/>
      <c r="CL44" s="109"/>
      <c r="CM44" s="109"/>
      <c r="CN44" s="109"/>
      <c r="CO44" s="109"/>
      <c r="CP44" s="109"/>
      <c r="CQ44" s="109"/>
      <c r="CR44" s="109"/>
      <c r="CS44" s="109"/>
      <c r="CT44" s="109"/>
      <c r="CU44" s="109"/>
      <c r="CV44" s="109"/>
      <c r="CW44" s="109"/>
      <c r="CX44" s="109"/>
      <c r="CY44" s="109"/>
      <c r="CZ44" s="109"/>
      <c r="DA44" s="109"/>
      <c r="DB44" s="109"/>
      <c r="DC44" s="109"/>
      <c r="DD44" s="109"/>
      <c r="DE44" s="109"/>
      <c r="DF44" s="109"/>
      <c r="DG44" s="109"/>
      <c r="DH44" s="109"/>
      <c r="DI44" s="109"/>
      <c r="DJ44" s="109"/>
      <c r="DK44" s="109"/>
      <c r="DL44" s="109"/>
      <c r="DM44" s="109"/>
      <c r="DN44" s="109"/>
      <c r="DO44" s="109"/>
      <c r="DP44" s="109"/>
      <c r="DQ44" s="109"/>
      <c r="DR44" s="109"/>
      <c r="DS44" s="109"/>
    </row>
    <row r="45" spans="3:123" ht="21" customHeight="1"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09"/>
      <c r="BR45" s="109"/>
      <c r="BS45" s="109"/>
      <c r="BT45" s="109"/>
      <c r="BU45" s="109"/>
      <c r="BV45" s="109"/>
      <c r="BW45" s="109"/>
      <c r="BX45" s="109"/>
      <c r="BY45" s="109"/>
      <c r="BZ45" s="109"/>
      <c r="CA45" s="109"/>
      <c r="CB45" s="109"/>
      <c r="CC45" s="109"/>
      <c r="CD45" s="109"/>
      <c r="CE45" s="109"/>
      <c r="CF45" s="109"/>
      <c r="CG45" s="109"/>
      <c r="CH45" s="109"/>
      <c r="CI45" s="109"/>
      <c r="CJ45" s="109"/>
      <c r="CK45" s="109"/>
      <c r="CL45" s="109"/>
      <c r="CM45" s="109"/>
      <c r="CN45" s="109"/>
      <c r="CO45" s="109"/>
      <c r="CP45" s="109"/>
      <c r="CQ45" s="109"/>
      <c r="CR45" s="109"/>
      <c r="CS45" s="109"/>
      <c r="CT45" s="109"/>
      <c r="CU45" s="109"/>
      <c r="CV45" s="109"/>
      <c r="CW45" s="109"/>
      <c r="CX45" s="109"/>
      <c r="CY45" s="109"/>
      <c r="CZ45" s="109"/>
      <c r="DA45" s="109"/>
      <c r="DB45" s="109"/>
      <c r="DC45" s="109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09"/>
      <c r="DR45" s="109"/>
      <c r="DS45" s="109"/>
    </row>
  </sheetData>
  <mergeCells count="13">
    <mergeCell ref="L1:M1"/>
    <mergeCell ref="F1:H1"/>
    <mergeCell ref="I1:K1"/>
    <mergeCell ref="E1:E3"/>
    <mergeCell ref="A13:B13"/>
    <mergeCell ref="D5:D6"/>
    <mergeCell ref="D1:D3"/>
    <mergeCell ref="A1:A3"/>
    <mergeCell ref="B1:C3"/>
    <mergeCell ref="A9:B9"/>
    <mergeCell ref="A4:B4"/>
    <mergeCell ref="D7:D8"/>
    <mergeCell ref="F2:G2"/>
  </mergeCells>
  <phoneticPr fontId="6" type="noConversion"/>
  <pageMargins left="0.82677165354330717" right="0.47244094488188981" top="1.1417322834645669" bottom="0.43307086614173229" header="0.74803149606299213" footer="0.39370078740157483"/>
  <pageSetup paperSize="9" pageOrder="overThenDown" orientation="landscape" horizontalDpi="1200" verticalDpi="1200" r:id="rId1"/>
  <headerFooter alignWithMargins="0">
    <oddHeader>&amp;C2.냉,난방설비 산출서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C000"/>
  </sheetPr>
  <dimension ref="A1:FK33"/>
  <sheetViews>
    <sheetView view="pageBreakPreview" zoomScale="120" zoomScaleNormal="100" zoomScaleSheetLayoutView="120" workbookViewId="0">
      <pane xSplit="5" ySplit="3" topLeftCell="G4" activePane="bottomRight" state="frozen"/>
      <selection activeCell="G12" sqref="G12"/>
      <selection pane="topRight" activeCell="G12" sqref="G12"/>
      <selection pane="bottomLeft" activeCell="G12" sqref="G12"/>
      <selection pane="bottomRight" activeCell="B23" sqref="B23"/>
    </sheetView>
  </sheetViews>
  <sheetFormatPr defaultColWidth="11.42578125" defaultRowHeight="21.95" customHeight="1"/>
  <cols>
    <col min="1" max="1" width="5.140625" style="107" customWidth="1"/>
    <col min="2" max="2" width="11.140625" style="155" customWidth="1"/>
    <col min="3" max="3" width="4.28515625" style="107" customWidth="1"/>
    <col min="4" max="4" width="5.42578125" style="107" customWidth="1"/>
    <col min="5" max="5" width="18.42578125" style="107" customWidth="1"/>
    <col min="6" max="21" width="7.28515625" style="107" customWidth="1"/>
    <col min="22" max="151" width="11.42578125" style="107" customWidth="1"/>
    <col min="152" max="154" width="5" style="107" customWidth="1"/>
    <col min="155" max="16384" width="11.42578125" style="107"/>
  </cols>
  <sheetData>
    <row r="1" spans="1:167" ht="21.95" customHeight="1">
      <c r="A1" s="463" t="s">
        <v>38</v>
      </c>
      <c r="B1" s="465" t="s">
        <v>39</v>
      </c>
      <c r="C1" s="465"/>
      <c r="D1" s="463" t="s">
        <v>40</v>
      </c>
      <c r="E1" s="466" t="s">
        <v>41</v>
      </c>
      <c r="F1" s="326" t="s">
        <v>47</v>
      </c>
      <c r="G1" s="270" t="s">
        <v>228</v>
      </c>
      <c r="H1" s="461" t="s">
        <v>48</v>
      </c>
      <c r="I1" s="462"/>
      <c r="J1" s="464"/>
      <c r="K1" s="461" t="s">
        <v>82</v>
      </c>
      <c r="L1" s="462"/>
      <c r="M1" s="464"/>
      <c r="N1" s="331"/>
      <c r="O1" s="331"/>
      <c r="P1" s="331"/>
      <c r="Q1" s="331"/>
      <c r="R1" s="331"/>
      <c r="S1" s="315"/>
      <c r="T1" s="315"/>
      <c r="U1" s="315"/>
    </row>
    <row r="2" spans="1:167" ht="21.95" customHeight="1">
      <c r="A2" s="463"/>
      <c r="B2" s="465"/>
      <c r="C2" s="465"/>
      <c r="D2" s="463"/>
      <c r="E2" s="466"/>
      <c r="F2" s="326" t="s">
        <v>341</v>
      </c>
      <c r="G2" s="275" t="s">
        <v>83</v>
      </c>
      <c r="H2" s="105" t="s">
        <v>84</v>
      </c>
      <c r="I2" s="461" t="s">
        <v>50</v>
      </c>
      <c r="J2" s="464"/>
      <c r="K2" s="470" t="s">
        <v>85</v>
      </c>
      <c r="L2" s="471"/>
      <c r="M2" s="472"/>
      <c r="N2" s="141"/>
      <c r="O2" s="141"/>
      <c r="P2" s="141"/>
      <c r="Q2" s="141"/>
      <c r="R2" s="141"/>
      <c r="S2" s="320"/>
      <c r="T2" s="320"/>
      <c r="U2" s="320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  <c r="FF2" s="109"/>
      <c r="FG2" s="109"/>
      <c r="FH2" s="109"/>
      <c r="FI2" s="109"/>
      <c r="FJ2" s="109"/>
      <c r="FK2" s="109"/>
    </row>
    <row r="3" spans="1:167" ht="21.95" customHeight="1">
      <c r="A3" s="463"/>
      <c r="B3" s="465"/>
      <c r="C3" s="465"/>
      <c r="D3" s="463"/>
      <c r="E3" s="466"/>
      <c r="F3" s="270" t="s">
        <v>86</v>
      </c>
      <c r="G3" s="110">
        <v>1.78</v>
      </c>
      <c r="H3" s="105" t="s">
        <v>55</v>
      </c>
      <c r="I3" s="270" t="s">
        <v>55</v>
      </c>
      <c r="J3" s="352" t="s">
        <v>197</v>
      </c>
      <c r="K3" s="110" t="s">
        <v>87</v>
      </c>
      <c r="L3" s="350" t="s">
        <v>350</v>
      </c>
      <c r="M3" s="327" t="s">
        <v>349</v>
      </c>
      <c r="N3" s="327"/>
      <c r="O3" s="327"/>
      <c r="P3" s="327"/>
      <c r="Q3" s="327"/>
      <c r="R3" s="327"/>
      <c r="S3" s="314"/>
      <c r="T3" s="314"/>
      <c r="U3" s="314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</row>
    <row r="4" spans="1:167" ht="21.95" customHeight="1">
      <c r="A4" s="457" t="s">
        <v>265</v>
      </c>
      <c r="B4" s="458"/>
      <c r="C4" s="274"/>
      <c r="D4" s="271"/>
      <c r="E4" s="278"/>
      <c r="F4" s="270"/>
      <c r="G4" s="271"/>
      <c r="H4" s="271"/>
      <c r="I4" s="271"/>
      <c r="J4" s="350"/>
      <c r="K4" s="271"/>
      <c r="L4" s="350"/>
      <c r="M4" s="327"/>
      <c r="N4" s="327"/>
      <c r="O4" s="327"/>
      <c r="P4" s="327"/>
      <c r="Q4" s="327"/>
      <c r="R4" s="327"/>
      <c r="S4" s="314"/>
      <c r="T4" s="314"/>
      <c r="U4" s="314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</row>
    <row r="5" spans="1:167" ht="21.95" customHeight="1">
      <c r="A5" s="115" t="s">
        <v>101</v>
      </c>
      <c r="B5" s="116" t="s">
        <v>88</v>
      </c>
      <c r="C5" s="274">
        <v>3</v>
      </c>
      <c r="D5" s="271" t="s">
        <v>86</v>
      </c>
      <c r="E5" s="278" t="s">
        <v>344</v>
      </c>
      <c r="F5" s="270">
        <f t="shared" ref="F5:F7" si="0">ESUM($E5)</f>
        <v>30</v>
      </c>
      <c r="G5" s="270">
        <f>C5*ESUM($E5)</f>
        <v>90</v>
      </c>
      <c r="H5" s="271">
        <v>1</v>
      </c>
      <c r="I5" s="271">
        <v>2</v>
      </c>
      <c r="J5" s="350">
        <v>2</v>
      </c>
      <c r="K5" s="271">
        <v>2</v>
      </c>
      <c r="L5" s="350"/>
      <c r="M5" s="327"/>
      <c r="N5" s="327"/>
      <c r="O5" s="327"/>
      <c r="P5" s="327"/>
      <c r="Q5" s="327"/>
      <c r="R5" s="327"/>
      <c r="S5" s="314"/>
      <c r="T5" s="314"/>
      <c r="U5" s="314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21.95" customHeight="1">
      <c r="A6" s="457" t="s">
        <v>266</v>
      </c>
      <c r="B6" s="458"/>
      <c r="C6" s="328"/>
      <c r="D6" s="327"/>
      <c r="E6" s="330"/>
      <c r="F6" s="329"/>
      <c r="G6" s="327"/>
      <c r="H6" s="327"/>
      <c r="I6" s="327"/>
      <c r="J6" s="350"/>
      <c r="K6" s="327"/>
      <c r="L6" s="350"/>
      <c r="M6" s="327"/>
      <c r="N6" s="327"/>
      <c r="O6" s="327"/>
      <c r="P6" s="327"/>
      <c r="Q6" s="327"/>
      <c r="R6" s="327"/>
      <c r="S6" s="327"/>
      <c r="T6" s="327"/>
      <c r="U6" s="327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</row>
    <row r="7" spans="1:167" ht="21.95" customHeight="1">
      <c r="A7" s="115" t="s">
        <v>101</v>
      </c>
      <c r="B7" s="116" t="s">
        <v>88</v>
      </c>
      <c r="C7" s="328">
        <v>3</v>
      </c>
      <c r="D7" s="327" t="s">
        <v>86</v>
      </c>
      <c r="E7" s="355" t="s">
        <v>345</v>
      </c>
      <c r="F7" s="329">
        <f t="shared" si="0"/>
        <v>30</v>
      </c>
      <c r="G7" s="329">
        <f>C7*ESUM($E7)</f>
        <v>90</v>
      </c>
      <c r="H7" s="327">
        <v>1</v>
      </c>
      <c r="I7" s="327">
        <v>2</v>
      </c>
      <c r="J7" s="350">
        <v>2</v>
      </c>
      <c r="K7" s="327">
        <v>2</v>
      </c>
      <c r="L7" s="350"/>
      <c r="M7" s="327"/>
      <c r="N7" s="327"/>
      <c r="O7" s="327"/>
      <c r="P7" s="327"/>
      <c r="Q7" s="327"/>
      <c r="R7" s="327"/>
      <c r="S7" s="327"/>
      <c r="T7" s="327"/>
      <c r="U7" s="327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</row>
    <row r="8" spans="1:167" ht="21.95" customHeight="1">
      <c r="A8" s="457" t="s">
        <v>258</v>
      </c>
      <c r="B8" s="458"/>
      <c r="C8" s="328"/>
      <c r="D8" s="327"/>
      <c r="E8" s="330"/>
      <c r="F8" s="329"/>
      <c r="G8" s="327"/>
      <c r="H8" s="327"/>
      <c r="I8" s="327"/>
      <c r="J8" s="350"/>
      <c r="K8" s="327"/>
      <c r="L8" s="350"/>
      <c r="M8" s="327"/>
      <c r="N8" s="327"/>
      <c r="O8" s="327"/>
      <c r="P8" s="327"/>
      <c r="Q8" s="327"/>
      <c r="R8" s="327"/>
      <c r="S8" s="327"/>
      <c r="T8" s="327"/>
      <c r="U8" s="327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</row>
    <row r="9" spans="1:167" ht="21.95" customHeight="1">
      <c r="A9" s="115" t="s">
        <v>346</v>
      </c>
      <c r="B9" s="116" t="s">
        <v>88</v>
      </c>
      <c r="C9" s="328">
        <v>3</v>
      </c>
      <c r="D9" s="327" t="s">
        <v>86</v>
      </c>
      <c r="E9" s="330" t="s">
        <v>348</v>
      </c>
      <c r="F9" s="329">
        <f t="shared" ref="F9:F10" si="1">ESUM($E9)</f>
        <v>42</v>
      </c>
      <c r="G9" s="329">
        <f>C9*ESUM($E9)</f>
        <v>126</v>
      </c>
      <c r="H9" s="327">
        <v>1</v>
      </c>
      <c r="I9" s="327">
        <v>3</v>
      </c>
      <c r="J9" s="350">
        <v>3</v>
      </c>
      <c r="K9" s="327">
        <v>3</v>
      </c>
      <c r="L9" s="350"/>
      <c r="M9" s="327"/>
      <c r="N9" s="327"/>
      <c r="O9" s="327"/>
      <c r="P9" s="327"/>
      <c r="Q9" s="327"/>
      <c r="R9" s="327"/>
      <c r="S9" s="327"/>
      <c r="T9" s="327"/>
      <c r="U9" s="327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  <c r="CW9" s="109"/>
      <c r="CX9" s="109"/>
      <c r="CY9" s="109"/>
      <c r="CZ9" s="109"/>
      <c r="DA9" s="109"/>
      <c r="DB9" s="109"/>
      <c r="DC9" s="109"/>
      <c r="DD9" s="109"/>
      <c r="DE9" s="109"/>
      <c r="DF9" s="109"/>
      <c r="DG9" s="109"/>
      <c r="DH9" s="109"/>
      <c r="DI9" s="109"/>
      <c r="DJ9" s="109"/>
      <c r="DK9" s="109"/>
      <c r="DL9" s="109"/>
      <c r="DM9" s="109"/>
      <c r="DN9" s="109"/>
      <c r="DO9" s="109"/>
      <c r="DP9" s="109"/>
      <c r="DQ9" s="109"/>
      <c r="DR9" s="109"/>
      <c r="DS9" s="109"/>
      <c r="DT9" s="109"/>
      <c r="DU9" s="109"/>
      <c r="DV9" s="109"/>
      <c r="DW9" s="109"/>
      <c r="DX9" s="109"/>
      <c r="DY9" s="109"/>
      <c r="DZ9" s="109"/>
      <c r="EA9" s="109"/>
      <c r="EB9" s="109"/>
      <c r="EC9" s="109"/>
      <c r="ED9" s="109"/>
      <c r="EE9" s="109"/>
      <c r="EF9" s="109"/>
      <c r="EG9" s="109"/>
      <c r="EH9" s="109"/>
      <c r="EI9" s="109"/>
      <c r="EJ9" s="109"/>
      <c r="EK9" s="109"/>
      <c r="EL9" s="109"/>
      <c r="EM9" s="109"/>
      <c r="EN9" s="109"/>
      <c r="EO9" s="109"/>
      <c r="EP9" s="109"/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</row>
    <row r="10" spans="1:167" ht="21.95" customHeight="1">
      <c r="A10" s="115" t="s">
        <v>347</v>
      </c>
      <c r="B10" s="116" t="s">
        <v>88</v>
      </c>
      <c r="C10" s="328">
        <v>3</v>
      </c>
      <c r="D10" s="327" t="s">
        <v>86</v>
      </c>
      <c r="E10" s="330" t="s">
        <v>267</v>
      </c>
      <c r="F10" s="329">
        <f t="shared" si="1"/>
        <v>73</v>
      </c>
      <c r="G10" s="329">
        <f>C10*ESUM($E10)</f>
        <v>219</v>
      </c>
      <c r="H10" s="327">
        <v>2</v>
      </c>
      <c r="I10" s="327">
        <v>6</v>
      </c>
      <c r="J10" s="350">
        <v>6</v>
      </c>
      <c r="K10" s="327">
        <v>2</v>
      </c>
      <c r="L10" s="350">
        <v>2</v>
      </c>
      <c r="M10" s="327">
        <v>2</v>
      </c>
      <c r="N10" s="327"/>
      <c r="O10" s="327"/>
      <c r="P10" s="327"/>
      <c r="Q10" s="327"/>
      <c r="R10" s="327"/>
      <c r="S10" s="327"/>
      <c r="T10" s="327"/>
      <c r="U10" s="327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  <c r="FG10" s="109"/>
      <c r="FH10" s="109"/>
      <c r="FI10" s="109"/>
      <c r="FJ10" s="109"/>
      <c r="FK10" s="109"/>
    </row>
    <row r="11" spans="1:167" ht="21.95" customHeight="1">
      <c r="A11" s="115" t="s">
        <v>351</v>
      </c>
      <c r="B11" s="116" t="s">
        <v>88</v>
      </c>
      <c r="C11" s="328">
        <v>3</v>
      </c>
      <c r="D11" s="327" t="s">
        <v>86</v>
      </c>
      <c r="E11" s="330" t="s">
        <v>272</v>
      </c>
      <c r="F11" s="329">
        <f>ESUM($E11)</f>
        <v>77.5</v>
      </c>
      <c r="G11" s="329">
        <f>C11*ESUM($E11)</f>
        <v>232.5</v>
      </c>
      <c r="H11" s="327">
        <v>1</v>
      </c>
      <c r="I11" s="327">
        <v>5</v>
      </c>
      <c r="J11" s="350">
        <v>5</v>
      </c>
      <c r="K11" s="327"/>
      <c r="L11" s="350"/>
      <c r="M11" s="327"/>
      <c r="N11" s="327"/>
      <c r="O11" s="327"/>
      <c r="P11" s="327"/>
      <c r="Q11" s="327"/>
      <c r="R11" s="327"/>
      <c r="S11" s="327"/>
      <c r="T11" s="327"/>
      <c r="U11" s="327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109"/>
      <c r="CU11" s="109"/>
      <c r="CV11" s="109"/>
      <c r="CW11" s="109"/>
      <c r="CX11" s="109"/>
      <c r="CY11" s="109"/>
      <c r="CZ11" s="109"/>
      <c r="DA11" s="109"/>
      <c r="DB11" s="109"/>
      <c r="DC11" s="109"/>
      <c r="DD11" s="109"/>
      <c r="DE11" s="109"/>
      <c r="DF11" s="109"/>
      <c r="DG11" s="109"/>
      <c r="DH11" s="109"/>
      <c r="DI11" s="109"/>
      <c r="DJ11" s="109"/>
      <c r="DK11" s="109"/>
      <c r="DL11" s="109"/>
      <c r="DM11" s="109"/>
      <c r="DN11" s="109"/>
      <c r="DO11" s="109"/>
      <c r="DP11" s="109"/>
      <c r="DQ11" s="109"/>
      <c r="DR11" s="109"/>
      <c r="DS11" s="109"/>
      <c r="DT11" s="109"/>
      <c r="DU11" s="109"/>
      <c r="DV11" s="109"/>
      <c r="DW11" s="109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09"/>
      <c r="EL11" s="109"/>
      <c r="EM11" s="109"/>
      <c r="EN11" s="109"/>
      <c r="EO11" s="109"/>
      <c r="EP11" s="109"/>
      <c r="EQ11" s="109"/>
      <c r="ER11" s="109"/>
      <c r="ES11" s="109"/>
      <c r="ET11" s="109"/>
      <c r="EU11" s="109"/>
      <c r="EV11" s="109"/>
      <c r="EW11" s="109"/>
      <c r="EX11" s="109"/>
      <c r="EY11" s="109"/>
      <c r="EZ11" s="109"/>
      <c r="FA11" s="109"/>
      <c r="FB11" s="109"/>
      <c r="FC11" s="109"/>
      <c r="FD11" s="109"/>
      <c r="FE11" s="109"/>
      <c r="FF11" s="109"/>
      <c r="FG11" s="109"/>
      <c r="FH11" s="109"/>
      <c r="FI11" s="109"/>
      <c r="FJ11" s="109"/>
      <c r="FK11" s="109"/>
    </row>
    <row r="12" spans="1:167" ht="21.95" customHeight="1">
      <c r="A12" s="457" t="s">
        <v>259</v>
      </c>
      <c r="B12" s="458"/>
      <c r="C12" s="274"/>
      <c r="D12" s="271"/>
      <c r="E12" s="278"/>
      <c r="F12" s="270"/>
      <c r="G12" s="271"/>
      <c r="H12" s="271"/>
      <c r="I12" s="271"/>
      <c r="J12" s="350"/>
      <c r="K12" s="271"/>
      <c r="L12" s="350"/>
      <c r="M12" s="327"/>
      <c r="N12" s="327"/>
      <c r="O12" s="327"/>
      <c r="P12" s="327"/>
      <c r="Q12" s="327"/>
      <c r="R12" s="327"/>
      <c r="S12" s="314"/>
      <c r="T12" s="314"/>
      <c r="U12" s="314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/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/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</row>
    <row r="13" spans="1:167" ht="21.95" customHeight="1">
      <c r="A13" s="115" t="s">
        <v>101</v>
      </c>
      <c r="B13" s="116" t="s">
        <v>88</v>
      </c>
      <c r="C13" s="274">
        <v>3</v>
      </c>
      <c r="D13" s="271" t="s">
        <v>86</v>
      </c>
      <c r="E13" s="278" t="s">
        <v>268</v>
      </c>
      <c r="F13" s="270">
        <f t="shared" ref="F13:F15" si="2">ESUM($E13)</f>
        <v>13.5</v>
      </c>
      <c r="G13" s="270">
        <f>C13*ESUM($E13)</f>
        <v>40.5</v>
      </c>
      <c r="H13" s="271">
        <v>1</v>
      </c>
      <c r="I13" s="271">
        <v>1</v>
      </c>
      <c r="J13" s="350">
        <v>1</v>
      </c>
      <c r="K13" s="271">
        <v>2</v>
      </c>
      <c r="L13" s="350"/>
      <c r="M13" s="327"/>
      <c r="N13" s="327"/>
      <c r="O13" s="327"/>
      <c r="P13" s="327"/>
      <c r="Q13" s="327"/>
      <c r="R13" s="327"/>
      <c r="S13" s="314"/>
      <c r="T13" s="314"/>
      <c r="U13" s="314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</row>
    <row r="14" spans="1:167" ht="21.95" customHeight="1">
      <c r="A14" s="115" t="s">
        <v>125</v>
      </c>
      <c r="B14" s="116" t="s">
        <v>88</v>
      </c>
      <c r="C14" s="328">
        <v>3</v>
      </c>
      <c r="D14" s="327" t="s">
        <v>86</v>
      </c>
      <c r="E14" s="330" t="s">
        <v>270</v>
      </c>
      <c r="F14" s="329">
        <f t="shared" si="2"/>
        <v>35.5</v>
      </c>
      <c r="G14" s="329">
        <f>C14*ESUM($E14)</f>
        <v>106.5</v>
      </c>
      <c r="H14" s="327">
        <v>1</v>
      </c>
      <c r="I14" s="327">
        <v>6</v>
      </c>
      <c r="J14" s="350">
        <v>6</v>
      </c>
      <c r="K14" s="327">
        <v>4</v>
      </c>
      <c r="L14" s="350">
        <v>2</v>
      </c>
      <c r="M14" s="327">
        <v>1</v>
      </c>
      <c r="N14" s="327"/>
      <c r="O14" s="327"/>
      <c r="P14" s="327"/>
      <c r="Q14" s="327"/>
      <c r="R14" s="327"/>
      <c r="S14" s="327"/>
      <c r="T14" s="327"/>
      <c r="U14" s="327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109"/>
      <c r="DC14" s="109"/>
      <c r="DD14" s="109"/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</row>
    <row r="15" spans="1:167" ht="21.95" customHeight="1">
      <c r="A15" s="115" t="s">
        <v>269</v>
      </c>
      <c r="B15" s="116" t="s">
        <v>88</v>
      </c>
      <c r="C15" s="274">
        <v>3</v>
      </c>
      <c r="D15" s="271" t="s">
        <v>86</v>
      </c>
      <c r="E15" s="278" t="s">
        <v>271</v>
      </c>
      <c r="F15" s="270">
        <f t="shared" si="2"/>
        <v>27.5</v>
      </c>
      <c r="G15" s="270">
        <f>C15*ESUM($E15)</f>
        <v>82.5</v>
      </c>
      <c r="H15" s="271">
        <v>1</v>
      </c>
      <c r="I15" s="271">
        <v>3</v>
      </c>
      <c r="J15" s="350">
        <v>3</v>
      </c>
      <c r="K15" s="271">
        <v>3</v>
      </c>
      <c r="L15" s="350">
        <v>1</v>
      </c>
      <c r="M15" s="327"/>
      <c r="N15" s="327"/>
      <c r="O15" s="327"/>
      <c r="P15" s="327"/>
      <c r="Q15" s="327"/>
      <c r="R15" s="327"/>
      <c r="S15" s="314"/>
      <c r="T15" s="314"/>
      <c r="U15" s="314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  <c r="CV15" s="109"/>
      <c r="CW15" s="109"/>
      <c r="CX15" s="109"/>
      <c r="CY15" s="109"/>
      <c r="CZ15" s="109"/>
      <c r="DA15" s="109"/>
      <c r="DB15" s="109"/>
      <c r="DC15" s="109"/>
      <c r="DD15" s="109"/>
      <c r="DE15" s="109"/>
      <c r="DF15" s="109"/>
      <c r="DG15" s="109"/>
      <c r="DH15" s="109"/>
      <c r="DI15" s="109"/>
      <c r="DJ15" s="109"/>
      <c r="DK15" s="109"/>
      <c r="DL15" s="109"/>
      <c r="DM15" s="109"/>
      <c r="DN15" s="109"/>
      <c r="DO15" s="109"/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09"/>
      <c r="EY15" s="109"/>
      <c r="EZ15" s="109"/>
      <c r="FA15" s="109"/>
      <c r="FB15" s="109"/>
      <c r="FC15" s="109"/>
      <c r="FD15" s="109"/>
      <c r="FE15" s="109"/>
      <c r="FF15" s="109"/>
      <c r="FG15" s="109"/>
      <c r="FH15" s="109"/>
      <c r="FI15" s="109"/>
      <c r="FJ15" s="109"/>
      <c r="FK15" s="109"/>
    </row>
    <row r="16" spans="1:167" ht="21.95" customHeight="1">
      <c r="A16" s="122"/>
      <c r="B16" s="131"/>
      <c r="C16" s="123"/>
      <c r="D16" s="124"/>
      <c r="E16" s="144"/>
      <c r="F16" s="159"/>
      <c r="G16" s="159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/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/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/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  <c r="FG16" s="109"/>
      <c r="FH16" s="109"/>
      <c r="FI16" s="109"/>
      <c r="FJ16" s="109"/>
      <c r="FK16" s="109"/>
    </row>
    <row r="17" spans="1:167" ht="21.95" customHeight="1">
      <c r="A17" s="130"/>
      <c r="B17" s="131"/>
      <c r="C17" s="123"/>
      <c r="D17" s="123"/>
      <c r="E17" s="124" t="s">
        <v>43</v>
      </c>
      <c r="F17" s="124">
        <f t="shared" ref="F17:M17" si="3">SUM(F4:F15)</f>
        <v>329</v>
      </c>
      <c r="G17" s="124">
        <f t="shared" si="3"/>
        <v>987</v>
      </c>
      <c r="H17" s="124">
        <f t="shared" si="3"/>
        <v>9</v>
      </c>
      <c r="I17" s="124">
        <f t="shared" si="3"/>
        <v>28</v>
      </c>
      <c r="J17" s="124">
        <f t="shared" si="3"/>
        <v>28</v>
      </c>
      <c r="K17" s="124">
        <f t="shared" si="3"/>
        <v>18</v>
      </c>
      <c r="L17" s="124">
        <f t="shared" si="3"/>
        <v>5</v>
      </c>
      <c r="M17" s="124">
        <f t="shared" si="3"/>
        <v>3</v>
      </c>
      <c r="N17" s="124"/>
      <c r="O17" s="124"/>
      <c r="P17" s="124"/>
      <c r="Q17" s="124"/>
      <c r="R17" s="124"/>
      <c r="S17" s="124"/>
      <c r="T17" s="124"/>
      <c r="U17" s="124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/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</row>
    <row r="18" spans="1:167" s="136" customFormat="1" ht="21.95" customHeight="1" thickBot="1">
      <c r="A18" s="132"/>
      <c r="B18" s="133"/>
      <c r="C18" s="133"/>
      <c r="D18" s="133"/>
      <c r="E18" s="133" t="s">
        <v>44</v>
      </c>
      <c r="F18" s="134">
        <v>0.1</v>
      </c>
      <c r="G18" s="134">
        <v>0.1</v>
      </c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5"/>
      <c r="EL18" s="135"/>
      <c r="EM18" s="135"/>
      <c r="EN18" s="135"/>
      <c r="EO18" s="135"/>
      <c r="EP18" s="135"/>
      <c r="EQ18" s="135"/>
      <c r="ER18" s="135"/>
      <c r="ES18" s="135"/>
      <c r="ET18" s="135"/>
      <c r="EU18" s="135"/>
      <c r="EV18" s="135"/>
      <c r="EW18" s="135"/>
      <c r="EX18" s="135"/>
      <c r="EY18" s="135"/>
      <c r="EZ18" s="135"/>
      <c r="FA18" s="135"/>
      <c r="FB18" s="135"/>
      <c r="FC18" s="135"/>
      <c r="FD18" s="135"/>
      <c r="FE18" s="135"/>
      <c r="FF18" s="135"/>
      <c r="FG18" s="135"/>
      <c r="FH18" s="135"/>
      <c r="FI18" s="135"/>
      <c r="FJ18" s="135"/>
      <c r="FK18" s="135"/>
    </row>
    <row r="19" spans="1:167" s="136" customFormat="1" ht="21.95" customHeight="1" thickTop="1" thickBot="1">
      <c r="A19" s="137"/>
      <c r="B19" s="138"/>
      <c r="C19" s="138"/>
      <c r="D19" s="138"/>
      <c r="E19" s="139" t="s">
        <v>45</v>
      </c>
      <c r="F19" s="140">
        <f t="shared" ref="F19" si="4">ROUND(SUM(F17+SUM(F17*F18)),0)</f>
        <v>362</v>
      </c>
      <c r="G19" s="140">
        <f t="shared" ref="G19:H19" si="5">ROUND(SUM(G17+SUM(G17*G18)),0)</f>
        <v>1086</v>
      </c>
      <c r="H19" s="140">
        <f t="shared" si="5"/>
        <v>9</v>
      </c>
      <c r="I19" s="140">
        <f t="shared" ref="I19:J19" si="6">ROUND(SUM(I17+SUM(I17*I18)),0)</f>
        <v>28</v>
      </c>
      <c r="J19" s="140">
        <f t="shared" si="6"/>
        <v>28</v>
      </c>
      <c r="K19" s="140">
        <f t="shared" ref="K19:M19" si="7">ROUND(SUM(K17+SUM(K17*K18)),0)</f>
        <v>18</v>
      </c>
      <c r="L19" s="140">
        <f t="shared" ref="L19" si="8">ROUND(SUM(L17+SUM(L17*L18)),0)</f>
        <v>5</v>
      </c>
      <c r="M19" s="140">
        <f t="shared" si="7"/>
        <v>3</v>
      </c>
      <c r="N19" s="140"/>
      <c r="O19" s="140"/>
      <c r="P19" s="140"/>
      <c r="Q19" s="140"/>
      <c r="R19" s="140"/>
      <c r="S19" s="140"/>
      <c r="T19" s="140"/>
      <c r="U19" s="140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5"/>
      <c r="DC19" s="135"/>
      <c r="DD19" s="135"/>
      <c r="DE19" s="135"/>
      <c r="DF19" s="135"/>
      <c r="DG19" s="135"/>
      <c r="DH19" s="135"/>
      <c r="DI19" s="135"/>
      <c r="DJ19" s="135"/>
      <c r="DK19" s="135"/>
      <c r="DL19" s="135"/>
      <c r="DM19" s="135"/>
      <c r="DN19" s="135"/>
      <c r="DO19" s="135"/>
      <c r="DP19" s="135"/>
      <c r="DQ19" s="135"/>
      <c r="DR19" s="135"/>
      <c r="DS19" s="135"/>
      <c r="DT19" s="135"/>
      <c r="DU19" s="135"/>
      <c r="DV19" s="135"/>
      <c r="DW19" s="135"/>
      <c r="DX19" s="135"/>
      <c r="DY19" s="135"/>
      <c r="DZ19" s="135"/>
      <c r="EA19" s="135"/>
      <c r="EB19" s="135"/>
      <c r="EC19" s="135"/>
      <c r="ED19" s="135"/>
      <c r="EE19" s="135"/>
      <c r="EF19" s="135"/>
      <c r="EG19" s="135"/>
      <c r="EH19" s="135"/>
      <c r="EI19" s="135"/>
      <c r="EJ19" s="135"/>
      <c r="EK19" s="135"/>
      <c r="EL19" s="135"/>
      <c r="EM19" s="135"/>
      <c r="EN19" s="135"/>
      <c r="EO19" s="135"/>
      <c r="EP19" s="135"/>
      <c r="EQ19" s="135"/>
      <c r="ER19" s="135"/>
      <c r="ES19" s="135"/>
      <c r="ET19" s="135"/>
      <c r="EU19" s="135"/>
      <c r="EV19" s="135"/>
      <c r="EW19" s="135"/>
      <c r="EX19" s="135"/>
      <c r="EY19" s="135"/>
      <c r="EZ19" s="135"/>
      <c r="FA19" s="135"/>
      <c r="FB19" s="135"/>
      <c r="FC19" s="135"/>
      <c r="FD19" s="135"/>
      <c r="FE19" s="135"/>
      <c r="FF19" s="135"/>
      <c r="FG19" s="135"/>
      <c r="FH19" s="135"/>
      <c r="FI19" s="135"/>
      <c r="FJ19" s="135"/>
      <c r="FK19" s="135"/>
    </row>
    <row r="20" spans="1:167" s="136" customFormat="1" ht="21.95" customHeight="1" thickTop="1">
      <c r="A20" s="132"/>
      <c r="B20" s="133"/>
      <c r="C20" s="133"/>
      <c r="D20" s="133"/>
      <c r="E20" s="133" t="s">
        <v>14</v>
      </c>
      <c r="F20" s="150">
        <v>0.05</v>
      </c>
      <c r="G20" s="150">
        <v>0.01</v>
      </c>
      <c r="H20" s="150">
        <v>0.12</v>
      </c>
      <c r="I20" s="150">
        <v>0.12</v>
      </c>
      <c r="J20" s="150">
        <v>0.12</v>
      </c>
      <c r="K20" s="150">
        <v>0.08</v>
      </c>
      <c r="L20" s="150">
        <v>0.08</v>
      </c>
      <c r="M20" s="150">
        <v>0.08</v>
      </c>
      <c r="N20" s="150"/>
      <c r="O20" s="150"/>
      <c r="P20" s="150"/>
      <c r="Q20" s="150"/>
      <c r="R20" s="150"/>
      <c r="S20" s="150"/>
      <c r="T20" s="150"/>
      <c r="U20" s="150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5"/>
      <c r="EI20" s="135"/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5"/>
      <c r="FG20" s="135"/>
      <c r="FH20" s="135"/>
      <c r="FI20" s="135"/>
      <c r="FJ20" s="135"/>
      <c r="FK20" s="135"/>
    </row>
    <row r="21" spans="1:167" s="136" customFormat="1" ht="21.95" customHeight="1" thickBot="1">
      <c r="A21" s="186"/>
      <c r="B21" s="187"/>
      <c r="C21" s="187"/>
      <c r="D21" s="187"/>
      <c r="E21" s="187" t="s">
        <v>46</v>
      </c>
      <c r="F21" s="209">
        <v>1</v>
      </c>
      <c r="G21" s="209">
        <v>1</v>
      </c>
      <c r="H21" s="209">
        <v>1</v>
      </c>
      <c r="I21" s="209">
        <v>1</v>
      </c>
      <c r="J21" s="209">
        <v>1</v>
      </c>
      <c r="K21" s="209">
        <v>1</v>
      </c>
      <c r="L21" s="209">
        <v>1</v>
      </c>
      <c r="M21" s="209">
        <v>1</v>
      </c>
      <c r="N21" s="209"/>
      <c r="O21" s="209"/>
      <c r="P21" s="209"/>
      <c r="Q21" s="209"/>
      <c r="R21" s="209"/>
      <c r="S21" s="209"/>
      <c r="T21" s="209"/>
      <c r="U21" s="209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  <c r="CZ21" s="135"/>
      <c r="DA21" s="135"/>
      <c r="DB21" s="135"/>
      <c r="DC21" s="135"/>
      <c r="DD21" s="135"/>
      <c r="DE21" s="135"/>
      <c r="DF21" s="135"/>
      <c r="DG21" s="135"/>
      <c r="DH21" s="135"/>
      <c r="DI21" s="135"/>
      <c r="DJ21" s="135"/>
      <c r="DK21" s="135"/>
      <c r="DL21" s="135"/>
      <c r="DM21" s="135"/>
      <c r="DN21" s="135"/>
      <c r="DO21" s="135"/>
      <c r="DP21" s="135"/>
      <c r="DQ21" s="135"/>
      <c r="DR21" s="135"/>
      <c r="DS21" s="135"/>
      <c r="DT21" s="135"/>
      <c r="DU21" s="135"/>
      <c r="DV21" s="135"/>
      <c r="DW21" s="135"/>
      <c r="DX21" s="135"/>
      <c r="DY21" s="135"/>
      <c r="DZ21" s="135"/>
      <c r="EA21" s="135"/>
      <c r="EB21" s="135"/>
      <c r="EC21" s="135"/>
      <c r="ED21" s="135"/>
      <c r="EE21" s="135"/>
      <c r="EF21" s="135"/>
      <c r="EG21" s="135"/>
      <c r="EH21" s="135"/>
      <c r="EI21" s="135"/>
      <c r="EJ21" s="135"/>
      <c r="EK21" s="135"/>
      <c r="EL21" s="135"/>
      <c r="EM21" s="135"/>
      <c r="EN21" s="135"/>
      <c r="EO21" s="135"/>
      <c r="EP21" s="135"/>
      <c r="EQ21" s="135"/>
      <c r="ER21" s="135"/>
      <c r="ES21" s="135"/>
      <c r="ET21" s="135"/>
      <c r="EU21" s="135"/>
      <c r="EV21" s="135"/>
      <c r="EW21" s="135"/>
      <c r="EX21" s="135"/>
      <c r="EY21" s="135"/>
      <c r="EZ21" s="135"/>
      <c r="FA21" s="135"/>
      <c r="FB21" s="135"/>
      <c r="FC21" s="135"/>
      <c r="FD21" s="135"/>
      <c r="FE21" s="135"/>
      <c r="FF21" s="135"/>
      <c r="FG21" s="135"/>
      <c r="FH21" s="135"/>
      <c r="FI21" s="135"/>
      <c r="FJ21" s="135"/>
      <c r="FK21" s="135"/>
    </row>
    <row r="22" spans="1:167" s="136" customFormat="1" ht="21.95" customHeight="1" thickTop="1" thickBot="1">
      <c r="A22" s="160" t="s">
        <v>36</v>
      </c>
      <c r="B22" s="161">
        <f>ROUNDDOWN(SUM(F22:U22)*0.8,0)</f>
        <v>28</v>
      </c>
      <c r="C22" s="162" t="s">
        <v>37</v>
      </c>
      <c r="D22" s="208"/>
      <c r="E22" s="163" t="str">
        <f>E20</f>
        <v>내선전공</v>
      </c>
      <c r="F22" s="164">
        <f t="shared" ref="F22" si="9">ROUNDDOWN(F17*F20*F21,2)</f>
        <v>16.45</v>
      </c>
      <c r="G22" s="164">
        <f t="shared" ref="G22:K22" si="10">ROUNDDOWN(G17*G20*G21,2)</f>
        <v>9.8699999999999992</v>
      </c>
      <c r="H22" s="164">
        <f t="shared" si="10"/>
        <v>1.08</v>
      </c>
      <c r="I22" s="164">
        <f t="shared" ref="I22:J22" si="11">ROUNDDOWN(I17*I20*I21,2)</f>
        <v>3.36</v>
      </c>
      <c r="J22" s="164">
        <f t="shared" si="11"/>
        <v>3.36</v>
      </c>
      <c r="K22" s="164">
        <f t="shared" si="10"/>
        <v>1.44</v>
      </c>
      <c r="L22" s="164">
        <f t="shared" ref="L22" si="12">ROUNDDOWN(L17*L20*L21,2)</f>
        <v>0.4</v>
      </c>
      <c r="M22" s="164">
        <f t="shared" ref="M22" si="13">ROUNDDOWN(M17*M20*M21,2)</f>
        <v>0.24</v>
      </c>
      <c r="N22" s="164"/>
      <c r="O22" s="164"/>
      <c r="P22" s="164"/>
      <c r="Q22" s="164"/>
      <c r="R22" s="164"/>
      <c r="S22" s="164"/>
      <c r="T22" s="164"/>
      <c r="U22" s="164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5"/>
      <c r="DK22" s="135"/>
      <c r="DL22" s="135"/>
      <c r="DM22" s="135"/>
      <c r="DN22" s="135"/>
      <c r="DO22" s="135"/>
      <c r="DP22" s="135"/>
      <c r="DQ22" s="135"/>
      <c r="DR22" s="135"/>
      <c r="DS22" s="135"/>
      <c r="DT22" s="135"/>
      <c r="DU22" s="135"/>
      <c r="DV22" s="135"/>
      <c r="DW22" s="135"/>
      <c r="DX22" s="135"/>
      <c r="DY22" s="135"/>
      <c r="DZ22" s="135"/>
      <c r="EA22" s="135"/>
      <c r="EB22" s="135"/>
      <c r="EC22" s="135"/>
      <c r="ED22" s="135"/>
      <c r="EE22" s="135"/>
      <c r="EF22" s="135"/>
      <c r="EG22" s="135"/>
      <c r="EH22" s="135"/>
      <c r="EI22" s="135"/>
      <c r="EJ22" s="135"/>
      <c r="EK22" s="135"/>
      <c r="EL22" s="135"/>
      <c r="EM22" s="135"/>
      <c r="EN22" s="135"/>
      <c r="EO22" s="135"/>
      <c r="EP22" s="135"/>
      <c r="EQ22" s="135"/>
      <c r="ER22" s="135"/>
      <c r="ES22" s="135"/>
      <c r="ET22" s="135"/>
      <c r="EU22" s="135"/>
      <c r="EV22" s="135"/>
      <c r="EW22" s="135"/>
      <c r="EX22" s="135"/>
      <c r="EY22" s="135"/>
      <c r="EZ22" s="135"/>
      <c r="FA22" s="135"/>
      <c r="FB22" s="135"/>
      <c r="FC22" s="135"/>
      <c r="FD22" s="135"/>
      <c r="FE22" s="135"/>
      <c r="FF22" s="135"/>
      <c r="FG22" s="135"/>
      <c r="FH22" s="135"/>
      <c r="FI22" s="135"/>
      <c r="FJ22" s="135"/>
      <c r="FK22" s="135"/>
    </row>
    <row r="23" spans="1:167" ht="21.95" customHeight="1" thickTop="1">
      <c r="A23" s="122"/>
      <c r="B23" s="131"/>
      <c r="C23" s="123"/>
      <c r="D23" s="124"/>
      <c r="E23" s="123"/>
      <c r="F23" s="159" t="s">
        <v>52</v>
      </c>
      <c r="G23" s="144" t="s">
        <v>89</v>
      </c>
      <c r="H23" s="144" t="s">
        <v>53</v>
      </c>
      <c r="I23" s="144" t="s">
        <v>53</v>
      </c>
      <c r="J23" s="144" t="s">
        <v>53</v>
      </c>
      <c r="K23" s="144" t="s">
        <v>90</v>
      </c>
      <c r="L23" s="144" t="s">
        <v>90</v>
      </c>
      <c r="M23" s="144" t="s">
        <v>90</v>
      </c>
      <c r="N23" s="144"/>
      <c r="O23" s="144"/>
      <c r="P23" s="144"/>
      <c r="Q23" s="144"/>
      <c r="R23" s="144"/>
      <c r="S23" s="144"/>
      <c r="T23" s="144"/>
      <c r="U23" s="144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</row>
    <row r="24" spans="1:167" ht="21.95" customHeight="1"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/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/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/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/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/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  <c r="FG24" s="109"/>
      <c r="FH24" s="109"/>
      <c r="FI24" s="109"/>
      <c r="FJ24" s="109"/>
      <c r="FK24" s="109"/>
    </row>
    <row r="25" spans="1:167" ht="21.95" customHeight="1"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/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/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/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/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/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  <c r="FG25" s="109"/>
      <c r="FH25" s="109"/>
      <c r="FI25" s="109"/>
      <c r="FJ25" s="109"/>
      <c r="FK25" s="109"/>
    </row>
    <row r="26" spans="1:167" ht="21.95" customHeight="1"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/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/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/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  <c r="FG26" s="109"/>
      <c r="FH26" s="109"/>
      <c r="FI26" s="109"/>
      <c r="FJ26" s="109"/>
      <c r="FK26" s="109"/>
    </row>
    <row r="27" spans="1:167" ht="21.95" customHeight="1"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09"/>
      <c r="DB27" s="109"/>
      <c r="DC27" s="109"/>
      <c r="DD27" s="109"/>
      <c r="DE27" s="109"/>
      <c r="DF27" s="109"/>
      <c r="DG27" s="109"/>
      <c r="DH27" s="109"/>
      <c r="DI27" s="109"/>
      <c r="DJ27" s="109"/>
      <c r="DK27" s="109"/>
      <c r="DL27" s="109"/>
      <c r="DM27" s="109"/>
      <c r="DN27" s="109"/>
      <c r="DO27" s="109"/>
      <c r="DP27" s="109"/>
      <c r="DQ27" s="109"/>
      <c r="DR27" s="109"/>
      <c r="DS27" s="109"/>
      <c r="DT27" s="109"/>
      <c r="DU27" s="109"/>
      <c r="DV27" s="109"/>
      <c r="DW27" s="109"/>
      <c r="DX27" s="109"/>
      <c r="DY27" s="109"/>
      <c r="DZ27" s="109"/>
      <c r="EA27" s="109"/>
      <c r="EB27" s="109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09"/>
      <c r="EZ27" s="109"/>
      <c r="FA27" s="109"/>
      <c r="FB27" s="109"/>
      <c r="FC27" s="109"/>
      <c r="FD27" s="109"/>
      <c r="FE27" s="109"/>
      <c r="FF27" s="109"/>
      <c r="FG27" s="109"/>
      <c r="FH27" s="109"/>
      <c r="FI27" s="109"/>
      <c r="FJ27" s="109"/>
      <c r="FK27" s="109"/>
    </row>
    <row r="28" spans="1:167" ht="21.95" customHeight="1"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09"/>
      <c r="CO28" s="109"/>
      <c r="CP28" s="109"/>
      <c r="CQ28" s="109"/>
      <c r="CR28" s="109"/>
      <c r="CS28" s="109"/>
      <c r="CT28" s="109"/>
      <c r="CU28" s="109"/>
      <c r="CV28" s="109"/>
      <c r="CW28" s="109"/>
      <c r="CX28" s="109"/>
      <c r="CY28" s="109"/>
      <c r="CZ28" s="109"/>
      <c r="DA28" s="109"/>
      <c r="DB28" s="109"/>
      <c r="DC28" s="109"/>
      <c r="DD28" s="109"/>
      <c r="DE28" s="109"/>
      <c r="DF28" s="109"/>
      <c r="DG28" s="109"/>
      <c r="DH28" s="109"/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09"/>
      <c r="EH28" s="109"/>
      <c r="EI28" s="109"/>
      <c r="EJ28" s="109"/>
      <c r="EK28" s="109"/>
      <c r="EL28" s="109"/>
      <c r="EM28" s="109"/>
      <c r="EN28" s="109"/>
      <c r="EO28" s="109"/>
      <c r="EP28" s="109"/>
      <c r="EQ28" s="109"/>
      <c r="ER28" s="109"/>
      <c r="ES28" s="109"/>
      <c r="ET28" s="109"/>
      <c r="EU28" s="109"/>
      <c r="EV28" s="109"/>
      <c r="EW28" s="109"/>
      <c r="EX28" s="109"/>
      <c r="EY28" s="109"/>
      <c r="EZ28" s="109"/>
      <c r="FA28" s="109"/>
      <c r="FB28" s="109"/>
      <c r="FC28" s="109"/>
      <c r="FD28" s="109"/>
      <c r="FE28" s="109"/>
      <c r="FF28" s="109"/>
      <c r="FG28" s="109"/>
      <c r="FH28" s="109"/>
      <c r="FI28" s="109"/>
      <c r="FJ28" s="109"/>
      <c r="FK28" s="109"/>
    </row>
    <row r="29" spans="1:167" ht="21.95" customHeight="1"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09"/>
      <c r="BZ29" s="109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09"/>
      <c r="CN29" s="109"/>
      <c r="CO29" s="109"/>
      <c r="CP29" s="109"/>
      <c r="CQ29" s="109"/>
      <c r="CR29" s="109"/>
      <c r="CS29" s="109"/>
      <c r="CT29" s="109"/>
      <c r="CU29" s="109"/>
      <c r="CV29" s="109"/>
      <c r="CW29" s="109"/>
      <c r="CX29" s="109"/>
      <c r="CY29" s="109"/>
      <c r="CZ29" s="109"/>
      <c r="DA29" s="109"/>
      <c r="DB29" s="109"/>
      <c r="DC29" s="109"/>
      <c r="DD29" s="109"/>
      <c r="DE29" s="109"/>
      <c r="DF29" s="109"/>
      <c r="DG29" s="109"/>
      <c r="DH29" s="109"/>
      <c r="DI29" s="109"/>
      <c r="DJ29" s="109"/>
      <c r="DK29" s="109"/>
      <c r="DL29" s="109"/>
      <c r="DM29" s="109"/>
      <c r="DN29" s="109"/>
      <c r="DO29" s="109"/>
      <c r="DP29" s="109"/>
      <c r="DQ29" s="109"/>
      <c r="DR29" s="109"/>
      <c r="DS29" s="109"/>
      <c r="DT29" s="109"/>
      <c r="DU29" s="109"/>
      <c r="DV29" s="109"/>
      <c r="DW29" s="109"/>
      <c r="DX29" s="109"/>
      <c r="DY29" s="109"/>
      <c r="DZ29" s="109"/>
      <c r="EA29" s="109"/>
      <c r="EB29" s="109"/>
      <c r="EC29" s="109"/>
      <c r="ED29" s="109"/>
      <c r="EE29" s="109"/>
      <c r="EF29" s="109"/>
      <c r="EG29" s="109"/>
      <c r="EH29" s="109"/>
      <c r="EI29" s="109"/>
      <c r="EJ29" s="109"/>
      <c r="EK29" s="109"/>
      <c r="EL29" s="109"/>
      <c r="EM29" s="109"/>
      <c r="EN29" s="109"/>
      <c r="EO29" s="109"/>
      <c r="EP29" s="109"/>
      <c r="EQ29" s="109"/>
      <c r="ER29" s="109"/>
      <c r="ES29" s="109"/>
      <c r="ET29" s="109"/>
      <c r="EU29" s="109"/>
      <c r="EV29" s="109"/>
      <c r="EW29" s="109"/>
      <c r="EX29" s="109"/>
      <c r="EY29" s="109"/>
      <c r="EZ29" s="109"/>
      <c r="FA29" s="109"/>
      <c r="FB29" s="109"/>
      <c r="FC29" s="109"/>
      <c r="FD29" s="109"/>
      <c r="FE29" s="109"/>
      <c r="FF29" s="109"/>
      <c r="FG29" s="109"/>
      <c r="FH29" s="109"/>
      <c r="FI29" s="109"/>
      <c r="FJ29" s="109"/>
      <c r="FK29" s="109"/>
    </row>
    <row r="30" spans="1:167" ht="21.95" customHeight="1"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  <c r="BS30" s="109"/>
      <c r="BT30" s="109"/>
      <c r="BU30" s="109"/>
      <c r="BV30" s="109"/>
      <c r="BW30" s="109"/>
      <c r="BX30" s="109"/>
      <c r="BY30" s="109"/>
      <c r="BZ30" s="109"/>
      <c r="CA30" s="109"/>
      <c r="CB30" s="109"/>
      <c r="CC30" s="109"/>
      <c r="CD30" s="109"/>
      <c r="CE30" s="109"/>
      <c r="CF30" s="109"/>
      <c r="CG30" s="109"/>
      <c r="CH30" s="109"/>
      <c r="CI30" s="109"/>
      <c r="CJ30" s="109"/>
      <c r="CK30" s="109"/>
      <c r="CL30" s="109"/>
      <c r="CM30" s="109"/>
      <c r="CN30" s="109"/>
      <c r="CO30" s="109"/>
      <c r="CP30" s="109"/>
      <c r="CQ30" s="109"/>
      <c r="CR30" s="109"/>
      <c r="CS30" s="109"/>
      <c r="CT30" s="109"/>
      <c r="CU30" s="109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09"/>
      <c r="DG30" s="109"/>
      <c r="DH30" s="109"/>
      <c r="DI30" s="109"/>
      <c r="DJ30" s="109"/>
      <c r="DK30" s="109"/>
      <c r="DL30" s="109"/>
      <c r="DM30" s="109"/>
      <c r="DN30" s="109"/>
      <c r="DO30" s="109"/>
      <c r="DP30" s="109"/>
      <c r="DQ30" s="109"/>
      <c r="DR30" s="109"/>
      <c r="DS30" s="109"/>
      <c r="DT30" s="109"/>
      <c r="DU30" s="109"/>
      <c r="DV30" s="109"/>
      <c r="DW30" s="109"/>
      <c r="DX30" s="109"/>
      <c r="DY30" s="109"/>
      <c r="DZ30" s="109"/>
      <c r="EA30" s="109"/>
      <c r="EB30" s="109"/>
      <c r="EC30" s="109"/>
      <c r="ED30" s="109"/>
      <c r="EE30" s="109"/>
      <c r="EF30" s="109"/>
      <c r="EG30" s="109"/>
      <c r="EH30" s="109"/>
      <c r="EI30" s="109"/>
      <c r="EJ30" s="109"/>
      <c r="EK30" s="109"/>
      <c r="EL30" s="109"/>
      <c r="EM30" s="109"/>
      <c r="EN30" s="109"/>
      <c r="EO30" s="109"/>
      <c r="EP30" s="109"/>
      <c r="EQ30" s="109"/>
      <c r="ER30" s="109"/>
      <c r="ES30" s="109"/>
      <c r="ET30" s="109"/>
      <c r="EU30" s="109"/>
      <c r="EV30" s="109"/>
      <c r="EW30" s="109"/>
      <c r="EX30" s="109"/>
      <c r="EY30" s="109"/>
      <c r="EZ30" s="109"/>
      <c r="FA30" s="109"/>
      <c r="FB30" s="109"/>
      <c r="FC30" s="109"/>
      <c r="FD30" s="109"/>
      <c r="FE30" s="109"/>
      <c r="FF30" s="109"/>
      <c r="FG30" s="109"/>
      <c r="FH30" s="109"/>
      <c r="FI30" s="109"/>
      <c r="FJ30" s="109"/>
      <c r="FK30" s="109"/>
    </row>
    <row r="31" spans="1:167" ht="21.95" customHeight="1"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  <c r="CV31" s="109"/>
      <c r="CW31" s="109"/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09"/>
      <c r="ER31" s="109"/>
      <c r="ES31" s="109"/>
      <c r="ET31" s="109"/>
      <c r="EU31" s="109"/>
      <c r="EV31" s="109"/>
      <c r="EW31" s="109"/>
      <c r="EX31" s="109"/>
      <c r="EY31" s="109"/>
      <c r="EZ31" s="109"/>
      <c r="FA31" s="109"/>
      <c r="FB31" s="109"/>
      <c r="FC31" s="109"/>
      <c r="FD31" s="109"/>
      <c r="FE31" s="109"/>
      <c r="FF31" s="109"/>
      <c r="FG31" s="109"/>
      <c r="FH31" s="109"/>
      <c r="FI31" s="109"/>
      <c r="FJ31" s="109"/>
      <c r="FK31" s="109"/>
    </row>
    <row r="32" spans="1:167" ht="21.95" customHeight="1"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</row>
    <row r="33" spans="3:167" ht="21.95" customHeight="1"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09"/>
      <c r="CQ33" s="109"/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109"/>
      <c r="DD33" s="109"/>
      <c r="DE33" s="109"/>
      <c r="DF33" s="109"/>
      <c r="DG33" s="109"/>
      <c r="DH33" s="109"/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09"/>
      <c r="EH33" s="109"/>
      <c r="EI33" s="109"/>
      <c r="EJ33" s="109"/>
      <c r="EK33" s="109"/>
      <c r="EL33" s="109"/>
      <c r="EM33" s="109"/>
      <c r="EN33" s="109"/>
      <c r="EO33" s="109"/>
      <c r="EP33" s="109"/>
      <c r="EQ33" s="109"/>
      <c r="ER33" s="109"/>
      <c r="ES33" s="109"/>
      <c r="ET33" s="109"/>
      <c r="EU33" s="109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09"/>
      <c r="FJ33" s="109"/>
      <c r="FK33" s="109"/>
    </row>
  </sheetData>
  <mergeCells count="12">
    <mergeCell ref="K1:M1"/>
    <mergeCell ref="K2:M2"/>
    <mergeCell ref="A8:B8"/>
    <mergeCell ref="A4:B4"/>
    <mergeCell ref="A12:B12"/>
    <mergeCell ref="B1:C3"/>
    <mergeCell ref="A1:A3"/>
    <mergeCell ref="D1:D3"/>
    <mergeCell ref="E1:E3"/>
    <mergeCell ref="A6:B6"/>
    <mergeCell ref="H1:J1"/>
    <mergeCell ref="I2:J2"/>
  </mergeCells>
  <phoneticPr fontId="6" type="noConversion"/>
  <pageMargins left="0.86614173228346458" right="0.27559055118110237" top="1.1417322834645669" bottom="0.55118110236220474" header="0.78740157480314965" footer="0.43307086614173229"/>
  <pageSetup paperSize="9" scale="90" orientation="landscape" horizontalDpi="1200" verticalDpi="1200" r:id="rId1"/>
  <headerFooter alignWithMargins="0">
    <oddHeader>&amp;C3.전열설비 산출서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C000"/>
  </sheetPr>
  <dimension ref="A1:FZ57"/>
  <sheetViews>
    <sheetView view="pageBreakPreview" zoomScale="130" zoomScaleNormal="100" zoomScaleSheetLayoutView="130" workbookViewId="0">
      <pane xSplit="5" ySplit="3" topLeftCell="F28" activePane="bottomRight" state="frozen"/>
      <selection activeCell="G12" sqref="G12"/>
      <selection pane="topRight" activeCell="G12" sqref="G12"/>
      <selection pane="bottomLeft" activeCell="G12" sqref="G12"/>
      <selection pane="bottomRight" activeCell="B40" sqref="B40"/>
    </sheetView>
  </sheetViews>
  <sheetFormatPr defaultColWidth="11.42578125" defaultRowHeight="21" customHeight="1"/>
  <cols>
    <col min="1" max="1" width="4.42578125" style="107" customWidth="1"/>
    <col min="2" max="2" width="9.85546875" style="155" customWidth="1"/>
    <col min="3" max="3" width="3" style="107" customWidth="1"/>
    <col min="4" max="4" width="4" style="107" customWidth="1"/>
    <col min="5" max="5" width="28" style="107" bestFit="1" customWidth="1"/>
    <col min="6" max="23" width="6.28515625" style="107" customWidth="1"/>
    <col min="24" max="166" width="11.42578125" style="107" customWidth="1"/>
    <col min="167" max="169" width="5" style="107" customWidth="1"/>
    <col min="170" max="16384" width="11.42578125" style="107"/>
  </cols>
  <sheetData>
    <row r="1" spans="1:182" ht="24" customHeight="1">
      <c r="A1" s="463" t="s">
        <v>115</v>
      </c>
      <c r="B1" s="465" t="s">
        <v>39</v>
      </c>
      <c r="C1" s="465"/>
      <c r="D1" s="463" t="s">
        <v>40</v>
      </c>
      <c r="E1" s="466" t="s">
        <v>41</v>
      </c>
      <c r="F1" s="466" t="s">
        <v>47</v>
      </c>
      <c r="G1" s="466"/>
      <c r="H1" s="466"/>
      <c r="I1" s="174" t="s">
        <v>91</v>
      </c>
      <c r="J1" s="461" t="s">
        <v>48</v>
      </c>
      <c r="K1" s="462"/>
      <c r="L1" s="462"/>
      <c r="M1" s="462"/>
      <c r="N1" s="462"/>
      <c r="O1" s="466" t="s">
        <v>92</v>
      </c>
      <c r="P1" s="466"/>
      <c r="Q1" s="466"/>
      <c r="R1" s="461" t="s">
        <v>106</v>
      </c>
      <c r="S1" s="462"/>
      <c r="T1" s="462"/>
      <c r="U1" s="462"/>
      <c r="V1" s="338"/>
      <c r="W1" s="338"/>
    </row>
    <row r="2" spans="1:182" ht="24" customHeight="1">
      <c r="A2" s="463"/>
      <c r="B2" s="465"/>
      <c r="C2" s="465"/>
      <c r="D2" s="463"/>
      <c r="E2" s="466"/>
      <c r="F2" s="466" t="s">
        <v>341</v>
      </c>
      <c r="G2" s="466"/>
      <c r="H2" s="105" t="s">
        <v>110</v>
      </c>
      <c r="I2" s="110" t="s">
        <v>111</v>
      </c>
      <c r="J2" s="170" t="s">
        <v>112</v>
      </c>
      <c r="K2" s="170" t="s">
        <v>112</v>
      </c>
      <c r="L2" s="171" t="s">
        <v>113</v>
      </c>
      <c r="M2" s="171" t="s">
        <v>113</v>
      </c>
      <c r="N2" s="105" t="s">
        <v>84</v>
      </c>
      <c r="O2" s="474" t="s">
        <v>93</v>
      </c>
      <c r="P2" s="474"/>
      <c r="Q2" s="474"/>
      <c r="R2" s="327" t="s">
        <v>198</v>
      </c>
      <c r="S2" s="327" t="s">
        <v>284</v>
      </c>
      <c r="T2" s="327" t="s">
        <v>199</v>
      </c>
      <c r="U2" s="318" t="s">
        <v>200</v>
      </c>
      <c r="V2" s="339"/>
      <c r="W2" s="33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  <c r="FF2" s="109"/>
      <c r="FG2" s="109"/>
      <c r="FH2" s="109"/>
      <c r="FI2" s="109"/>
      <c r="FJ2" s="109"/>
      <c r="FK2" s="109"/>
      <c r="FL2" s="109"/>
      <c r="FM2" s="109"/>
      <c r="FN2" s="109"/>
      <c r="FO2" s="109"/>
      <c r="FP2" s="109"/>
      <c r="FQ2" s="109"/>
      <c r="FR2" s="109"/>
      <c r="FS2" s="109"/>
      <c r="FT2" s="109"/>
      <c r="FU2" s="109"/>
      <c r="FV2" s="109"/>
      <c r="FW2" s="109"/>
      <c r="FX2" s="109"/>
      <c r="FY2" s="109"/>
      <c r="FZ2" s="109"/>
    </row>
    <row r="3" spans="1:182" ht="24" customHeight="1">
      <c r="A3" s="463"/>
      <c r="B3" s="465"/>
      <c r="C3" s="465"/>
      <c r="D3" s="463"/>
      <c r="E3" s="466"/>
      <c r="F3" s="105" t="s">
        <v>86</v>
      </c>
      <c r="G3" s="105" t="s">
        <v>51</v>
      </c>
      <c r="H3" s="105" t="s">
        <v>4</v>
      </c>
      <c r="I3" s="110">
        <v>1.78</v>
      </c>
      <c r="J3" s="171" t="s">
        <v>107</v>
      </c>
      <c r="K3" s="171" t="s">
        <v>197</v>
      </c>
      <c r="L3" s="171" t="s">
        <v>107</v>
      </c>
      <c r="M3" s="171" t="s">
        <v>197</v>
      </c>
      <c r="N3" s="171" t="s">
        <v>107</v>
      </c>
      <c r="O3" s="105" t="s">
        <v>94</v>
      </c>
      <c r="P3" s="105" t="s">
        <v>95</v>
      </c>
      <c r="Q3" s="315" t="s">
        <v>96</v>
      </c>
      <c r="R3" s="110" t="s">
        <v>291</v>
      </c>
      <c r="S3" s="327" t="s">
        <v>291</v>
      </c>
      <c r="T3" s="110" t="s">
        <v>292</v>
      </c>
      <c r="U3" s="318" t="s">
        <v>292</v>
      </c>
      <c r="V3" s="327"/>
      <c r="W3" s="271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</row>
    <row r="4" spans="1:182" ht="24" customHeight="1">
      <c r="A4" s="473" t="s">
        <v>273</v>
      </c>
      <c r="B4" s="473"/>
      <c r="C4" s="110"/>
      <c r="D4" s="110"/>
      <c r="E4" s="117"/>
      <c r="F4" s="31"/>
      <c r="G4" s="31"/>
      <c r="H4" s="31"/>
      <c r="I4" s="110"/>
      <c r="J4" s="110"/>
      <c r="K4" s="110"/>
      <c r="L4" s="110"/>
      <c r="M4" s="110"/>
      <c r="N4" s="110"/>
      <c r="O4" s="110"/>
      <c r="P4" s="110"/>
      <c r="Q4" s="314"/>
      <c r="R4" s="110"/>
      <c r="S4" s="327"/>
      <c r="T4" s="110"/>
      <c r="U4" s="271"/>
      <c r="V4" s="327"/>
      <c r="W4" s="271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</row>
    <row r="5" spans="1:182" ht="24" customHeight="1">
      <c r="A5" s="157" t="s">
        <v>108</v>
      </c>
      <c r="B5" s="158" t="s">
        <v>88</v>
      </c>
      <c r="C5" s="110">
        <v>3</v>
      </c>
      <c r="D5" s="110" t="s">
        <v>86</v>
      </c>
      <c r="E5" s="31" t="s">
        <v>275</v>
      </c>
      <c r="F5" s="105">
        <f>ESUM($E5)</f>
        <v>22</v>
      </c>
      <c r="G5" s="31"/>
      <c r="H5" s="117"/>
      <c r="I5" s="105">
        <f t="shared" ref="I5:I32" si="0">ESUM($E5)*$C5</f>
        <v>66</v>
      </c>
      <c r="J5" s="110">
        <v>6</v>
      </c>
      <c r="K5" s="110">
        <v>6</v>
      </c>
      <c r="L5" s="110">
        <v>1</v>
      </c>
      <c r="M5" s="110">
        <v>1</v>
      </c>
      <c r="N5" s="110">
        <v>3</v>
      </c>
      <c r="O5" s="110">
        <v>3</v>
      </c>
      <c r="P5" s="110"/>
      <c r="Q5" s="314"/>
      <c r="R5" s="110">
        <v>5</v>
      </c>
      <c r="S5" s="327"/>
      <c r="T5" s="110"/>
      <c r="U5" s="271"/>
      <c r="V5" s="327"/>
      <c r="W5" s="271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109"/>
      <c r="FV5" s="109"/>
      <c r="FW5" s="109"/>
      <c r="FX5" s="109"/>
      <c r="FY5" s="109"/>
      <c r="FZ5" s="109"/>
    </row>
    <row r="6" spans="1:182" ht="24" customHeight="1">
      <c r="A6" s="157"/>
      <c r="B6" s="158" t="s">
        <v>88</v>
      </c>
      <c r="C6" s="110">
        <v>4</v>
      </c>
      <c r="D6" s="110" t="s">
        <v>192</v>
      </c>
      <c r="E6" s="31">
        <v>3</v>
      </c>
      <c r="F6" s="105"/>
      <c r="G6" s="105">
        <f>ESUM($E6)</f>
        <v>3</v>
      </c>
      <c r="H6" s="117"/>
      <c r="I6" s="105">
        <f t="shared" si="0"/>
        <v>12</v>
      </c>
      <c r="J6" s="110"/>
      <c r="K6" s="110"/>
      <c r="L6" s="110"/>
      <c r="M6" s="110"/>
      <c r="N6" s="110"/>
      <c r="O6" s="110"/>
      <c r="P6" s="110"/>
      <c r="Q6" s="314"/>
      <c r="R6" s="110"/>
      <c r="S6" s="327"/>
      <c r="T6" s="110"/>
      <c r="U6" s="271"/>
      <c r="V6" s="327"/>
      <c r="W6" s="271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  <c r="FW6" s="109"/>
      <c r="FX6" s="109"/>
      <c r="FY6" s="109"/>
      <c r="FZ6" s="109"/>
    </row>
    <row r="7" spans="1:182" ht="24" customHeight="1">
      <c r="A7" s="157"/>
      <c r="B7" s="158" t="s">
        <v>88</v>
      </c>
      <c r="C7" s="110">
        <v>3</v>
      </c>
      <c r="D7" s="110" t="s">
        <v>97</v>
      </c>
      <c r="E7" s="31" t="s">
        <v>236</v>
      </c>
      <c r="F7" s="118"/>
      <c r="G7" s="31"/>
      <c r="H7" s="105">
        <f>ESUM($E7)</f>
        <v>3</v>
      </c>
      <c r="I7" s="105">
        <f t="shared" si="0"/>
        <v>9</v>
      </c>
      <c r="J7" s="110"/>
      <c r="K7" s="110"/>
      <c r="L7" s="110"/>
      <c r="M7" s="110"/>
      <c r="N7" s="110"/>
      <c r="O7" s="110"/>
      <c r="P7" s="110"/>
      <c r="Q7" s="314"/>
      <c r="R7" s="110"/>
      <c r="S7" s="327"/>
      <c r="T7" s="110"/>
      <c r="U7" s="271"/>
      <c r="V7" s="327"/>
      <c r="W7" s="271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  <c r="FL7" s="109"/>
      <c r="FM7" s="109"/>
      <c r="FN7" s="109"/>
      <c r="FO7" s="109"/>
      <c r="FP7" s="109"/>
      <c r="FQ7" s="109"/>
      <c r="FR7" s="109"/>
      <c r="FS7" s="109"/>
      <c r="FT7" s="109"/>
      <c r="FU7" s="109"/>
      <c r="FV7" s="109"/>
      <c r="FW7" s="109"/>
      <c r="FX7" s="109"/>
      <c r="FY7" s="109"/>
      <c r="FZ7" s="109"/>
    </row>
    <row r="8" spans="1:182" ht="24" customHeight="1">
      <c r="A8" s="473" t="s">
        <v>266</v>
      </c>
      <c r="B8" s="473"/>
      <c r="C8" s="271"/>
      <c r="D8" s="271"/>
      <c r="E8" s="274"/>
      <c r="F8" s="278"/>
      <c r="G8" s="278"/>
      <c r="H8" s="278"/>
      <c r="I8" s="271"/>
      <c r="J8" s="271"/>
      <c r="K8" s="271"/>
      <c r="L8" s="271"/>
      <c r="M8" s="271"/>
      <c r="N8" s="271"/>
      <c r="O8" s="271"/>
      <c r="P8" s="271"/>
      <c r="Q8" s="314"/>
      <c r="R8" s="271"/>
      <c r="S8" s="327"/>
      <c r="T8" s="271"/>
      <c r="U8" s="271"/>
      <c r="V8" s="327"/>
      <c r="W8" s="271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  <c r="FL8" s="109"/>
      <c r="FM8" s="109"/>
      <c r="FN8" s="109"/>
      <c r="FO8" s="109"/>
      <c r="FP8" s="109"/>
      <c r="FQ8" s="109"/>
      <c r="FR8" s="109"/>
      <c r="FS8" s="109"/>
      <c r="FT8" s="109"/>
      <c r="FU8" s="109"/>
      <c r="FV8" s="109"/>
      <c r="FW8" s="109"/>
      <c r="FX8" s="109"/>
      <c r="FY8" s="109"/>
      <c r="FZ8" s="109"/>
    </row>
    <row r="9" spans="1:182" ht="24" customHeight="1">
      <c r="A9" s="277" t="s">
        <v>108</v>
      </c>
      <c r="B9" s="158" t="s">
        <v>88</v>
      </c>
      <c r="C9" s="271">
        <v>3</v>
      </c>
      <c r="D9" s="271" t="s">
        <v>86</v>
      </c>
      <c r="E9" s="287" t="s">
        <v>276</v>
      </c>
      <c r="F9" s="270">
        <f>ESUM($E9)</f>
        <v>56.5</v>
      </c>
      <c r="G9" s="278"/>
      <c r="H9" s="274"/>
      <c r="I9" s="270">
        <f>ESUM($E9)*$C9</f>
        <v>169.5</v>
      </c>
      <c r="J9" s="271">
        <v>13</v>
      </c>
      <c r="K9" s="271">
        <v>13</v>
      </c>
      <c r="L9" s="271">
        <v>2</v>
      </c>
      <c r="M9" s="271">
        <v>2</v>
      </c>
      <c r="N9" s="271">
        <v>2</v>
      </c>
      <c r="O9" s="271">
        <v>1</v>
      </c>
      <c r="P9" s="271"/>
      <c r="Q9" s="314">
        <v>1</v>
      </c>
      <c r="R9" s="271">
        <v>1</v>
      </c>
      <c r="S9" s="327"/>
      <c r="T9" s="271">
        <v>2</v>
      </c>
      <c r="U9" s="271">
        <v>10</v>
      </c>
      <c r="V9" s="327"/>
      <c r="W9" s="271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  <c r="CW9" s="109"/>
      <c r="CX9" s="109"/>
      <c r="CY9" s="109"/>
      <c r="CZ9" s="109"/>
      <c r="DA9" s="109"/>
      <c r="DB9" s="109"/>
      <c r="DC9" s="109"/>
      <c r="DD9" s="109"/>
      <c r="DE9" s="109"/>
      <c r="DF9" s="109"/>
      <c r="DG9" s="109"/>
      <c r="DH9" s="109"/>
      <c r="DI9" s="109"/>
      <c r="DJ9" s="109"/>
      <c r="DK9" s="109"/>
      <c r="DL9" s="109"/>
      <c r="DM9" s="109"/>
      <c r="DN9" s="109"/>
      <c r="DO9" s="109"/>
      <c r="DP9" s="109"/>
      <c r="DQ9" s="109"/>
      <c r="DR9" s="109"/>
      <c r="DS9" s="109"/>
      <c r="DT9" s="109"/>
      <c r="DU9" s="109"/>
      <c r="DV9" s="109"/>
      <c r="DW9" s="109"/>
      <c r="DX9" s="109"/>
      <c r="DY9" s="109"/>
      <c r="DZ9" s="109"/>
      <c r="EA9" s="109"/>
      <c r="EB9" s="109"/>
      <c r="EC9" s="109"/>
      <c r="ED9" s="109"/>
      <c r="EE9" s="109"/>
      <c r="EF9" s="109"/>
      <c r="EG9" s="109"/>
      <c r="EH9" s="109"/>
      <c r="EI9" s="109"/>
      <c r="EJ9" s="109"/>
      <c r="EK9" s="109"/>
      <c r="EL9" s="109"/>
      <c r="EM9" s="109"/>
      <c r="EN9" s="109"/>
      <c r="EO9" s="109"/>
      <c r="EP9" s="109"/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  <c r="FL9" s="109"/>
      <c r="FM9" s="109"/>
      <c r="FN9" s="109"/>
      <c r="FO9" s="109"/>
      <c r="FP9" s="109"/>
      <c r="FQ9" s="109"/>
      <c r="FR9" s="109"/>
      <c r="FS9" s="109"/>
      <c r="FT9" s="109"/>
      <c r="FU9" s="109"/>
      <c r="FV9" s="109"/>
      <c r="FW9" s="109"/>
      <c r="FX9" s="109"/>
      <c r="FY9" s="109"/>
      <c r="FZ9" s="109"/>
    </row>
    <row r="10" spans="1:182" ht="24" customHeight="1">
      <c r="A10" s="277"/>
      <c r="B10" s="158" t="s">
        <v>88</v>
      </c>
      <c r="C10" s="271">
        <v>4</v>
      </c>
      <c r="D10" s="271" t="s">
        <v>192</v>
      </c>
      <c r="E10" s="287" t="s">
        <v>354</v>
      </c>
      <c r="F10" s="270"/>
      <c r="G10" s="270">
        <f>ESUM($E10)</f>
        <v>8</v>
      </c>
      <c r="H10" s="274"/>
      <c r="I10" s="270">
        <f>ESUM($E10)*$C10</f>
        <v>32</v>
      </c>
      <c r="J10" s="271"/>
      <c r="K10" s="271"/>
      <c r="L10" s="271"/>
      <c r="M10" s="271"/>
      <c r="N10" s="271"/>
      <c r="O10" s="271"/>
      <c r="P10" s="271"/>
      <c r="Q10" s="314"/>
      <c r="R10" s="271"/>
      <c r="S10" s="327"/>
      <c r="T10" s="271"/>
      <c r="U10" s="271"/>
      <c r="V10" s="327"/>
      <c r="W10" s="271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  <c r="FG10" s="109"/>
      <c r="FH10" s="109"/>
      <c r="FI10" s="109"/>
      <c r="FJ10" s="109"/>
      <c r="FK10" s="109"/>
      <c r="FL10" s="109"/>
      <c r="FM10" s="109"/>
      <c r="FN10" s="109"/>
      <c r="FO10" s="109"/>
      <c r="FP10" s="109"/>
      <c r="FQ10" s="109"/>
      <c r="FR10" s="109"/>
      <c r="FS10" s="109"/>
      <c r="FT10" s="109"/>
      <c r="FU10" s="109"/>
      <c r="FV10" s="109"/>
      <c r="FW10" s="109"/>
      <c r="FX10" s="109"/>
      <c r="FY10" s="109"/>
      <c r="FZ10" s="109"/>
    </row>
    <row r="11" spans="1:182" ht="24" customHeight="1">
      <c r="A11" s="277"/>
      <c r="B11" s="158" t="s">
        <v>88</v>
      </c>
      <c r="C11" s="271">
        <v>5</v>
      </c>
      <c r="D11" s="271" t="s">
        <v>192</v>
      </c>
      <c r="E11" s="287">
        <v>3</v>
      </c>
      <c r="F11" s="270"/>
      <c r="G11" s="270">
        <f>ESUM($E11)</f>
        <v>3</v>
      </c>
      <c r="H11" s="274"/>
      <c r="I11" s="270">
        <f>ESUM($E11)*$C11</f>
        <v>15</v>
      </c>
      <c r="J11" s="271"/>
      <c r="K11" s="271"/>
      <c r="L11" s="271"/>
      <c r="M11" s="271"/>
      <c r="N11" s="271"/>
      <c r="O11" s="271"/>
      <c r="P11" s="271"/>
      <c r="Q11" s="314"/>
      <c r="R11" s="271"/>
      <c r="S11" s="327"/>
      <c r="T11" s="271"/>
      <c r="U11" s="271"/>
      <c r="V11" s="327"/>
      <c r="W11" s="271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109"/>
      <c r="CU11" s="109"/>
      <c r="CV11" s="109"/>
      <c r="CW11" s="109"/>
      <c r="CX11" s="109"/>
      <c r="CY11" s="109"/>
      <c r="CZ11" s="109"/>
      <c r="DA11" s="109"/>
      <c r="DB11" s="109"/>
      <c r="DC11" s="109"/>
      <c r="DD11" s="109"/>
      <c r="DE11" s="109"/>
      <c r="DF11" s="109"/>
      <c r="DG11" s="109"/>
      <c r="DH11" s="109"/>
      <c r="DI11" s="109"/>
      <c r="DJ11" s="109"/>
      <c r="DK11" s="109"/>
      <c r="DL11" s="109"/>
      <c r="DM11" s="109"/>
      <c r="DN11" s="109"/>
      <c r="DO11" s="109"/>
      <c r="DP11" s="109"/>
      <c r="DQ11" s="109"/>
      <c r="DR11" s="109"/>
      <c r="DS11" s="109"/>
      <c r="DT11" s="109"/>
      <c r="DU11" s="109"/>
      <c r="DV11" s="109"/>
      <c r="DW11" s="109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09"/>
      <c r="EL11" s="109"/>
      <c r="EM11" s="109"/>
      <c r="EN11" s="109"/>
      <c r="EO11" s="109"/>
      <c r="EP11" s="109"/>
      <c r="EQ11" s="109"/>
      <c r="ER11" s="109"/>
      <c r="ES11" s="109"/>
      <c r="ET11" s="109"/>
      <c r="EU11" s="109"/>
      <c r="EV11" s="109"/>
      <c r="EW11" s="109"/>
      <c r="EX11" s="109"/>
      <c r="EY11" s="109"/>
      <c r="EZ11" s="109"/>
      <c r="FA11" s="109"/>
      <c r="FB11" s="109"/>
      <c r="FC11" s="109"/>
      <c r="FD11" s="109"/>
      <c r="FE11" s="109"/>
      <c r="FF11" s="109"/>
      <c r="FG11" s="109"/>
      <c r="FH11" s="109"/>
      <c r="FI11" s="109"/>
      <c r="FJ11" s="109"/>
      <c r="FK11" s="109"/>
      <c r="FL11" s="109"/>
      <c r="FM11" s="109"/>
      <c r="FN11" s="109"/>
      <c r="FO11" s="109"/>
      <c r="FP11" s="109"/>
      <c r="FQ11" s="109"/>
      <c r="FR11" s="109"/>
      <c r="FS11" s="109"/>
      <c r="FT11" s="109"/>
      <c r="FU11" s="109"/>
      <c r="FV11" s="109"/>
      <c r="FW11" s="109"/>
      <c r="FX11" s="109"/>
      <c r="FY11" s="109"/>
      <c r="FZ11" s="109"/>
    </row>
    <row r="12" spans="1:182" ht="24" customHeight="1">
      <c r="A12" s="277"/>
      <c r="B12" s="158" t="s">
        <v>88</v>
      </c>
      <c r="C12" s="271">
        <v>3</v>
      </c>
      <c r="D12" s="271" t="s">
        <v>97</v>
      </c>
      <c r="E12" s="287" t="s">
        <v>277</v>
      </c>
      <c r="F12" s="118"/>
      <c r="G12" s="278"/>
      <c r="H12" s="270">
        <f>ESUM($E12)</f>
        <v>13</v>
      </c>
      <c r="I12" s="270">
        <f>ESUM($E12)*$C12</f>
        <v>39</v>
      </c>
      <c r="J12" s="271"/>
      <c r="K12" s="271"/>
      <c r="L12" s="271"/>
      <c r="M12" s="271"/>
      <c r="N12" s="271"/>
      <c r="O12" s="271"/>
      <c r="P12" s="271"/>
      <c r="Q12" s="314"/>
      <c r="R12" s="271"/>
      <c r="S12" s="327"/>
      <c r="T12" s="271"/>
      <c r="U12" s="271"/>
      <c r="V12" s="327"/>
      <c r="W12" s="271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/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/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  <c r="FV12" s="109"/>
      <c r="FW12" s="109"/>
      <c r="FX12" s="109"/>
      <c r="FY12" s="109"/>
      <c r="FZ12" s="109"/>
    </row>
    <row r="13" spans="1:182" ht="24" customHeight="1">
      <c r="A13" s="473" t="s">
        <v>258</v>
      </c>
      <c r="B13" s="473"/>
      <c r="C13" s="327"/>
      <c r="D13" s="327"/>
      <c r="E13" s="328"/>
      <c r="F13" s="330"/>
      <c r="G13" s="330"/>
      <c r="H13" s="330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  <c r="FL13" s="109"/>
      <c r="FM13" s="109"/>
      <c r="FN13" s="109"/>
      <c r="FO13" s="109"/>
      <c r="FP13" s="109"/>
      <c r="FQ13" s="109"/>
      <c r="FR13" s="109"/>
      <c r="FS13" s="109"/>
      <c r="FT13" s="109"/>
      <c r="FU13" s="109"/>
      <c r="FV13" s="109"/>
      <c r="FW13" s="109"/>
      <c r="FX13" s="109"/>
      <c r="FY13" s="109"/>
      <c r="FZ13" s="109"/>
    </row>
    <row r="14" spans="1:182" ht="24" customHeight="1">
      <c r="A14" s="354" t="s">
        <v>201</v>
      </c>
      <c r="B14" s="158" t="s">
        <v>88</v>
      </c>
      <c r="C14" s="350">
        <v>3</v>
      </c>
      <c r="D14" s="350" t="s">
        <v>86</v>
      </c>
      <c r="E14" s="355" t="s">
        <v>361</v>
      </c>
      <c r="F14" s="352">
        <f>ESUM($E14)</f>
        <v>42.5</v>
      </c>
      <c r="G14" s="355"/>
      <c r="H14" s="351"/>
      <c r="I14" s="352">
        <f t="shared" si="0"/>
        <v>127.5</v>
      </c>
      <c r="J14" s="350">
        <v>10</v>
      </c>
      <c r="K14" s="350">
        <v>10</v>
      </c>
      <c r="L14" s="350">
        <v>1</v>
      </c>
      <c r="M14" s="350">
        <v>1</v>
      </c>
      <c r="N14" s="350">
        <v>4</v>
      </c>
      <c r="O14" s="350"/>
      <c r="P14" s="350">
        <v>3</v>
      </c>
      <c r="Q14" s="350">
        <v>1</v>
      </c>
      <c r="R14" s="350"/>
      <c r="S14" s="350">
        <v>3</v>
      </c>
      <c r="T14" s="350">
        <v>3</v>
      </c>
      <c r="U14" s="350"/>
      <c r="V14" s="350"/>
      <c r="W14" s="350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109"/>
      <c r="DC14" s="109"/>
      <c r="DD14" s="109"/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  <c r="FL14" s="109"/>
      <c r="FM14" s="109"/>
      <c r="FN14" s="109"/>
      <c r="FO14" s="109"/>
      <c r="FP14" s="109"/>
      <c r="FQ14" s="109"/>
      <c r="FR14" s="109"/>
      <c r="FS14" s="109"/>
      <c r="FT14" s="109"/>
      <c r="FU14" s="109"/>
      <c r="FV14" s="109"/>
      <c r="FW14" s="109"/>
      <c r="FX14" s="109"/>
      <c r="FY14" s="109"/>
      <c r="FZ14" s="109"/>
    </row>
    <row r="15" spans="1:182" ht="24" customHeight="1">
      <c r="A15" s="354"/>
      <c r="B15" s="158" t="s">
        <v>88</v>
      </c>
      <c r="C15" s="350">
        <v>4</v>
      </c>
      <c r="D15" s="350" t="s">
        <v>192</v>
      </c>
      <c r="E15" s="355" t="s">
        <v>363</v>
      </c>
      <c r="F15" s="352"/>
      <c r="G15" s="352">
        <f>ESUM($E15)</f>
        <v>14.5</v>
      </c>
      <c r="H15" s="351"/>
      <c r="I15" s="352">
        <f t="shared" si="0"/>
        <v>58</v>
      </c>
      <c r="J15" s="350"/>
      <c r="K15" s="350"/>
      <c r="L15" s="350"/>
      <c r="M15" s="350"/>
      <c r="N15" s="350"/>
      <c r="O15" s="350"/>
      <c r="P15" s="350"/>
      <c r="Q15" s="350"/>
      <c r="R15" s="350"/>
      <c r="S15" s="350"/>
      <c r="T15" s="350"/>
      <c r="U15" s="350"/>
      <c r="V15" s="350"/>
      <c r="W15" s="350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  <c r="CV15" s="109"/>
      <c r="CW15" s="109"/>
      <c r="CX15" s="109"/>
      <c r="CY15" s="109"/>
      <c r="CZ15" s="109"/>
      <c r="DA15" s="109"/>
      <c r="DB15" s="109"/>
      <c r="DC15" s="109"/>
      <c r="DD15" s="109"/>
      <c r="DE15" s="109"/>
      <c r="DF15" s="109"/>
      <c r="DG15" s="109"/>
      <c r="DH15" s="109"/>
      <c r="DI15" s="109"/>
      <c r="DJ15" s="109"/>
      <c r="DK15" s="109"/>
      <c r="DL15" s="109"/>
      <c r="DM15" s="109"/>
      <c r="DN15" s="109"/>
      <c r="DO15" s="109"/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09"/>
      <c r="EY15" s="109"/>
      <c r="EZ15" s="109"/>
      <c r="FA15" s="109"/>
      <c r="FB15" s="109"/>
      <c r="FC15" s="109"/>
      <c r="FD15" s="109"/>
      <c r="FE15" s="109"/>
      <c r="FF15" s="109"/>
      <c r="FG15" s="109"/>
      <c r="FH15" s="109"/>
      <c r="FI15" s="109"/>
      <c r="FJ15" s="109"/>
      <c r="FK15" s="109"/>
      <c r="FL15" s="109"/>
      <c r="FM15" s="109"/>
      <c r="FN15" s="109"/>
      <c r="FO15" s="109"/>
      <c r="FP15" s="109"/>
      <c r="FQ15" s="109"/>
      <c r="FR15" s="109"/>
      <c r="FS15" s="109"/>
      <c r="FT15" s="109"/>
      <c r="FU15" s="109"/>
      <c r="FV15" s="109"/>
      <c r="FW15" s="109"/>
      <c r="FX15" s="109"/>
      <c r="FY15" s="109"/>
      <c r="FZ15" s="109"/>
    </row>
    <row r="16" spans="1:182" ht="24" customHeight="1">
      <c r="A16" s="354"/>
      <c r="B16" s="158" t="s">
        <v>88</v>
      </c>
      <c r="C16" s="350">
        <v>5</v>
      </c>
      <c r="D16" s="350" t="s">
        <v>192</v>
      </c>
      <c r="E16" s="355">
        <v>5</v>
      </c>
      <c r="F16" s="352"/>
      <c r="G16" s="352">
        <f>ESUM($E16)</f>
        <v>5</v>
      </c>
      <c r="H16" s="351"/>
      <c r="I16" s="352">
        <f t="shared" si="0"/>
        <v>25</v>
      </c>
      <c r="J16" s="350"/>
      <c r="K16" s="350"/>
      <c r="L16" s="350"/>
      <c r="M16" s="350"/>
      <c r="N16" s="350"/>
      <c r="O16" s="350"/>
      <c r="P16" s="350"/>
      <c r="Q16" s="350"/>
      <c r="R16" s="350"/>
      <c r="S16" s="350"/>
      <c r="T16" s="350"/>
      <c r="U16" s="350"/>
      <c r="V16" s="350"/>
      <c r="W16" s="350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/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/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/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  <c r="FG16" s="109"/>
      <c r="FH16" s="109"/>
      <c r="FI16" s="109"/>
      <c r="FJ16" s="109"/>
      <c r="FK16" s="109"/>
      <c r="FL16" s="109"/>
      <c r="FM16" s="109"/>
      <c r="FN16" s="109"/>
      <c r="FO16" s="109"/>
      <c r="FP16" s="109"/>
      <c r="FQ16" s="109"/>
      <c r="FR16" s="109"/>
      <c r="FS16" s="109"/>
      <c r="FT16" s="109"/>
      <c r="FU16" s="109"/>
      <c r="FV16" s="109"/>
      <c r="FW16" s="109"/>
      <c r="FX16" s="109"/>
      <c r="FY16" s="109"/>
      <c r="FZ16" s="109"/>
    </row>
    <row r="17" spans="1:182" ht="24" customHeight="1">
      <c r="A17" s="354"/>
      <c r="B17" s="158" t="s">
        <v>88</v>
      </c>
      <c r="C17" s="350">
        <v>3</v>
      </c>
      <c r="D17" s="350" t="s">
        <v>97</v>
      </c>
      <c r="E17" s="355" t="s">
        <v>362</v>
      </c>
      <c r="F17" s="118"/>
      <c r="G17" s="355"/>
      <c r="H17" s="352">
        <f>ESUM($E17)</f>
        <v>11</v>
      </c>
      <c r="I17" s="352">
        <f t="shared" si="0"/>
        <v>33</v>
      </c>
      <c r="J17" s="350"/>
      <c r="K17" s="350"/>
      <c r="L17" s="350"/>
      <c r="M17" s="350"/>
      <c r="N17" s="350"/>
      <c r="O17" s="350"/>
      <c r="P17" s="350"/>
      <c r="Q17" s="350"/>
      <c r="R17" s="350"/>
      <c r="S17" s="350"/>
      <c r="T17" s="350"/>
      <c r="U17" s="350"/>
      <c r="V17" s="350"/>
      <c r="W17" s="350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/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  <c r="FL17" s="109"/>
      <c r="FM17" s="109"/>
      <c r="FN17" s="109"/>
      <c r="FO17" s="109"/>
      <c r="FP17" s="109"/>
      <c r="FQ17" s="109"/>
      <c r="FR17" s="109"/>
      <c r="FS17" s="109"/>
      <c r="FT17" s="109"/>
      <c r="FU17" s="109"/>
      <c r="FV17" s="109"/>
      <c r="FW17" s="109"/>
      <c r="FX17" s="109"/>
      <c r="FY17" s="109"/>
      <c r="FZ17" s="109"/>
    </row>
    <row r="18" spans="1:182" ht="24" customHeight="1">
      <c r="A18" s="332" t="s">
        <v>359</v>
      </c>
      <c r="B18" s="158" t="s">
        <v>88</v>
      </c>
      <c r="C18" s="327">
        <v>3</v>
      </c>
      <c r="D18" s="327" t="s">
        <v>86</v>
      </c>
      <c r="E18" s="330" t="s">
        <v>355</v>
      </c>
      <c r="F18" s="329">
        <f>ESUM($E18)</f>
        <v>16</v>
      </c>
      <c r="G18" s="330"/>
      <c r="H18" s="328"/>
      <c r="I18" s="329">
        <f t="shared" si="0"/>
        <v>48</v>
      </c>
      <c r="J18" s="327">
        <v>9</v>
      </c>
      <c r="K18" s="327">
        <v>9</v>
      </c>
      <c r="L18" s="327"/>
      <c r="M18" s="327"/>
      <c r="N18" s="327">
        <v>3</v>
      </c>
      <c r="O18" s="327">
        <v>2</v>
      </c>
      <c r="P18" s="327">
        <v>1</v>
      </c>
      <c r="Q18" s="327"/>
      <c r="R18" s="327"/>
      <c r="S18" s="327">
        <v>2</v>
      </c>
      <c r="T18" s="327">
        <v>5</v>
      </c>
      <c r="U18" s="327">
        <v>1</v>
      </c>
      <c r="V18" s="327"/>
      <c r="W18" s="327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/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/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/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/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/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  <c r="FG18" s="109"/>
      <c r="FH18" s="109"/>
      <c r="FI18" s="109"/>
      <c r="FJ18" s="109"/>
      <c r="FK18" s="109"/>
      <c r="FL18" s="109"/>
      <c r="FM18" s="109"/>
      <c r="FN18" s="109"/>
      <c r="FO18" s="109"/>
      <c r="FP18" s="109"/>
      <c r="FQ18" s="109"/>
      <c r="FR18" s="109"/>
      <c r="FS18" s="109"/>
      <c r="FT18" s="109"/>
      <c r="FU18" s="109"/>
      <c r="FV18" s="109"/>
      <c r="FW18" s="109"/>
      <c r="FX18" s="109"/>
      <c r="FY18" s="109"/>
      <c r="FZ18" s="109"/>
    </row>
    <row r="19" spans="1:182" ht="24" customHeight="1">
      <c r="A19" s="332"/>
      <c r="B19" s="158" t="s">
        <v>88</v>
      </c>
      <c r="C19" s="327">
        <v>4</v>
      </c>
      <c r="D19" s="327" t="s">
        <v>192</v>
      </c>
      <c r="E19" s="330" t="s">
        <v>356</v>
      </c>
      <c r="F19" s="329"/>
      <c r="G19" s="329">
        <f>ESUM($E19)</f>
        <v>13</v>
      </c>
      <c r="H19" s="328"/>
      <c r="I19" s="329">
        <f t="shared" si="0"/>
        <v>52</v>
      </c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/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/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/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/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  <c r="FG19" s="109"/>
      <c r="FH19" s="109"/>
      <c r="FI19" s="109"/>
      <c r="FJ19" s="109"/>
      <c r="FK19" s="109"/>
      <c r="FL19" s="109"/>
      <c r="FM19" s="109"/>
      <c r="FN19" s="109"/>
      <c r="FO19" s="109"/>
      <c r="FP19" s="109"/>
      <c r="FQ19" s="109"/>
      <c r="FR19" s="109"/>
      <c r="FS19" s="109"/>
      <c r="FT19" s="109"/>
      <c r="FU19" s="109"/>
      <c r="FV19" s="109"/>
      <c r="FW19" s="109"/>
      <c r="FX19" s="109"/>
      <c r="FY19" s="109"/>
      <c r="FZ19" s="109"/>
    </row>
    <row r="20" spans="1:182" ht="24" customHeight="1">
      <c r="A20" s="332"/>
      <c r="B20" s="158" t="s">
        <v>88</v>
      </c>
      <c r="C20" s="327">
        <v>3</v>
      </c>
      <c r="D20" s="327" t="s">
        <v>97</v>
      </c>
      <c r="E20" s="330" t="s">
        <v>357</v>
      </c>
      <c r="F20" s="118"/>
      <c r="G20" s="330"/>
      <c r="H20" s="329">
        <f>ESUM($E20)</f>
        <v>8</v>
      </c>
      <c r="I20" s="329">
        <f t="shared" si="0"/>
        <v>24</v>
      </c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/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  <c r="FG20" s="109"/>
      <c r="FH20" s="109"/>
      <c r="FI20" s="109"/>
      <c r="FJ20" s="109"/>
      <c r="FK20" s="109"/>
      <c r="FL20" s="109"/>
      <c r="FM20" s="109"/>
      <c r="FN20" s="109"/>
      <c r="FO20" s="109"/>
      <c r="FP20" s="109"/>
      <c r="FQ20" s="109"/>
      <c r="FR20" s="109"/>
      <c r="FS20" s="109"/>
      <c r="FT20" s="109"/>
      <c r="FU20" s="109"/>
      <c r="FV20" s="109"/>
      <c r="FW20" s="109"/>
      <c r="FX20" s="109"/>
      <c r="FY20" s="109"/>
      <c r="FZ20" s="109"/>
    </row>
    <row r="21" spans="1:182" ht="24" customHeight="1">
      <c r="A21" s="332" t="s">
        <v>360</v>
      </c>
      <c r="B21" s="158" t="s">
        <v>88</v>
      </c>
      <c r="C21" s="327">
        <v>3</v>
      </c>
      <c r="D21" s="327" t="s">
        <v>86</v>
      </c>
      <c r="E21" s="330" t="s">
        <v>358</v>
      </c>
      <c r="F21" s="329">
        <f>ESUM($E21)</f>
        <v>33</v>
      </c>
      <c r="G21" s="330"/>
      <c r="H21" s="328"/>
      <c r="I21" s="329">
        <f t="shared" si="0"/>
        <v>99</v>
      </c>
      <c r="J21" s="327">
        <v>9</v>
      </c>
      <c r="K21" s="327">
        <v>9</v>
      </c>
      <c r="L21" s="327"/>
      <c r="M21" s="327"/>
      <c r="N21" s="327">
        <v>2</v>
      </c>
      <c r="O21" s="327">
        <v>2</v>
      </c>
      <c r="P21" s="327"/>
      <c r="Q21" s="327"/>
      <c r="R21" s="327"/>
      <c r="S21" s="327"/>
      <c r="T21" s="327">
        <v>8</v>
      </c>
      <c r="U21" s="327"/>
      <c r="V21" s="327"/>
      <c r="W21" s="327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/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/>
      <c r="DD21" s="109"/>
      <c r="DE21" s="109"/>
      <c r="DF21" s="109"/>
      <c r="DG21" s="109"/>
      <c r="DH21" s="109"/>
      <c r="DI21" s="109"/>
      <c r="DJ21" s="109"/>
      <c r="DK21" s="109"/>
      <c r="DL21" s="109"/>
      <c r="DM21" s="109"/>
      <c r="DN21" s="109"/>
      <c r="DO21" s="109"/>
      <c r="DP21" s="109"/>
      <c r="DQ21" s="109"/>
      <c r="DR21" s="109"/>
      <c r="DS21" s="109"/>
      <c r="DT21" s="109"/>
      <c r="DU21" s="109"/>
      <c r="DV21" s="109"/>
      <c r="DW21" s="109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  <c r="EP21" s="109"/>
      <c r="EQ21" s="109"/>
      <c r="ER21" s="109"/>
      <c r="ES21" s="109"/>
      <c r="ET21" s="109"/>
      <c r="EU21" s="109"/>
      <c r="EV21" s="109"/>
      <c r="EW21" s="109"/>
      <c r="EX21" s="109"/>
      <c r="EY21" s="109"/>
      <c r="EZ21" s="109"/>
      <c r="FA21" s="109"/>
      <c r="FB21" s="109"/>
      <c r="FC21" s="109"/>
      <c r="FD21" s="109"/>
      <c r="FE21" s="109"/>
      <c r="FF21" s="109"/>
      <c r="FG21" s="109"/>
      <c r="FH21" s="109"/>
      <c r="FI21" s="109"/>
      <c r="FJ21" s="109"/>
      <c r="FK21" s="109"/>
      <c r="FL21" s="109"/>
      <c r="FM21" s="109"/>
      <c r="FN21" s="109"/>
      <c r="FO21" s="109"/>
      <c r="FP21" s="109"/>
      <c r="FQ21" s="109"/>
      <c r="FR21" s="109"/>
      <c r="FS21" s="109"/>
      <c r="FT21" s="109"/>
      <c r="FU21" s="109"/>
      <c r="FV21" s="109"/>
      <c r="FW21" s="109"/>
      <c r="FX21" s="109"/>
      <c r="FY21" s="109"/>
      <c r="FZ21" s="109"/>
    </row>
    <row r="22" spans="1:182" ht="24" customHeight="1">
      <c r="A22" s="332"/>
      <c r="B22" s="158" t="s">
        <v>88</v>
      </c>
      <c r="C22" s="327">
        <v>4</v>
      </c>
      <c r="D22" s="327" t="s">
        <v>192</v>
      </c>
      <c r="E22" s="330" t="s">
        <v>282</v>
      </c>
      <c r="F22" s="329"/>
      <c r="G22" s="329">
        <f>ESUM($E22)</f>
        <v>18</v>
      </c>
      <c r="H22" s="328"/>
      <c r="I22" s="329">
        <f t="shared" si="0"/>
        <v>72</v>
      </c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/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/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/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/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/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  <c r="FG22" s="109"/>
      <c r="FH22" s="109"/>
      <c r="FI22" s="109"/>
      <c r="FJ22" s="109"/>
      <c r="FK22" s="109"/>
      <c r="FL22" s="109"/>
      <c r="FM22" s="109"/>
      <c r="FN22" s="109"/>
      <c r="FO22" s="109"/>
      <c r="FP22" s="109"/>
      <c r="FQ22" s="109"/>
      <c r="FR22" s="109"/>
      <c r="FS22" s="109"/>
      <c r="FT22" s="109"/>
      <c r="FU22" s="109"/>
      <c r="FV22" s="109"/>
      <c r="FW22" s="109"/>
      <c r="FX22" s="109"/>
      <c r="FY22" s="109"/>
      <c r="FZ22" s="109"/>
    </row>
    <row r="23" spans="1:182" ht="24" customHeight="1">
      <c r="A23" s="332"/>
      <c r="B23" s="158" t="s">
        <v>88</v>
      </c>
      <c r="C23" s="327">
        <v>5</v>
      </c>
      <c r="D23" s="327" t="s">
        <v>192</v>
      </c>
      <c r="E23" s="330">
        <v>3</v>
      </c>
      <c r="F23" s="329"/>
      <c r="G23" s="329">
        <f>ESUM($E23)</f>
        <v>3</v>
      </c>
      <c r="H23" s="328"/>
      <c r="I23" s="329">
        <f>ESUM($E23)*$C23</f>
        <v>15</v>
      </c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  <c r="FV23" s="109"/>
      <c r="FW23" s="109"/>
      <c r="FX23" s="109"/>
      <c r="FY23" s="109"/>
      <c r="FZ23" s="109"/>
    </row>
    <row r="24" spans="1:182" ht="24" customHeight="1">
      <c r="A24" s="332"/>
      <c r="B24" s="158" t="s">
        <v>88</v>
      </c>
      <c r="C24" s="327">
        <v>3</v>
      </c>
      <c r="D24" s="327" t="s">
        <v>97</v>
      </c>
      <c r="E24" s="330" t="s">
        <v>283</v>
      </c>
      <c r="F24" s="118"/>
      <c r="G24" s="330"/>
      <c r="H24" s="329">
        <f>ESUM($E24)</f>
        <v>10</v>
      </c>
      <c r="I24" s="329">
        <f t="shared" si="0"/>
        <v>30</v>
      </c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/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/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/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/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/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  <c r="FG24" s="109"/>
      <c r="FH24" s="109"/>
      <c r="FI24" s="109"/>
      <c r="FJ24" s="109"/>
      <c r="FK24" s="109"/>
      <c r="FL24" s="109"/>
      <c r="FM24" s="109"/>
      <c r="FN24" s="109"/>
      <c r="FO24" s="109"/>
      <c r="FP24" s="109"/>
      <c r="FQ24" s="109"/>
      <c r="FR24" s="109"/>
      <c r="FS24" s="109"/>
      <c r="FT24" s="109"/>
      <c r="FU24" s="109"/>
      <c r="FV24" s="109"/>
      <c r="FW24" s="109"/>
      <c r="FX24" s="109"/>
      <c r="FY24" s="109"/>
      <c r="FZ24" s="109"/>
    </row>
    <row r="25" spans="1:182" ht="24" customHeight="1">
      <c r="A25" s="473" t="s">
        <v>259</v>
      </c>
      <c r="B25" s="473"/>
      <c r="C25" s="327"/>
      <c r="D25" s="327"/>
      <c r="E25" s="328"/>
      <c r="F25" s="330"/>
      <c r="G25" s="330"/>
      <c r="H25" s="330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/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/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/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/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/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  <c r="FG25" s="109"/>
      <c r="FH25" s="109"/>
      <c r="FI25" s="109"/>
      <c r="FJ25" s="109"/>
      <c r="FK25" s="109"/>
      <c r="FL25" s="109"/>
      <c r="FM25" s="109"/>
      <c r="FN25" s="109"/>
      <c r="FO25" s="109"/>
      <c r="FP25" s="109"/>
      <c r="FQ25" s="109"/>
      <c r="FR25" s="109"/>
      <c r="FS25" s="109"/>
      <c r="FT25" s="109"/>
      <c r="FU25" s="109"/>
      <c r="FV25" s="109"/>
      <c r="FW25" s="109"/>
      <c r="FX25" s="109"/>
      <c r="FY25" s="109"/>
      <c r="FZ25" s="109"/>
    </row>
    <row r="26" spans="1:182" ht="24" customHeight="1">
      <c r="A26" s="332" t="s">
        <v>108</v>
      </c>
      <c r="B26" s="158" t="s">
        <v>88</v>
      </c>
      <c r="C26" s="327">
        <v>3</v>
      </c>
      <c r="D26" s="327" t="s">
        <v>86</v>
      </c>
      <c r="E26" s="330" t="s">
        <v>285</v>
      </c>
      <c r="F26" s="329">
        <f>ESUM($E26)</f>
        <v>16</v>
      </c>
      <c r="G26" s="330"/>
      <c r="H26" s="328"/>
      <c r="I26" s="329">
        <f t="shared" si="0"/>
        <v>48</v>
      </c>
      <c r="J26" s="327">
        <v>13</v>
      </c>
      <c r="K26" s="327">
        <v>13</v>
      </c>
      <c r="L26" s="327">
        <v>1</v>
      </c>
      <c r="M26" s="327">
        <v>1</v>
      </c>
      <c r="N26" s="327">
        <v>3</v>
      </c>
      <c r="O26" s="327">
        <v>2</v>
      </c>
      <c r="P26" s="327">
        <v>1</v>
      </c>
      <c r="Q26" s="327"/>
      <c r="R26" s="327"/>
      <c r="S26" s="327"/>
      <c r="T26" s="327">
        <v>12</v>
      </c>
      <c r="U26" s="327">
        <v>2</v>
      </c>
      <c r="V26" s="327"/>
      <c r="W26" s="327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/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/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/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  <c r="FG26" s="109"/>
      <c r="FH26" s="109"/>
      <c r="FI26" s="109"/>
      <c r="FJ26" s="109"/>
      <c r="FK26" s="109"/>
      <c r="FL26" s="109"/>
      <c r="FM26" s="109"/>
      <c r="FN26" s="109"/>
      <c r="FO26" s="109"/>
      <c r="FP26" s="109"/>
      <c r="FQ26" s="109"/>
      <c r="FR26" s="109"/>
      <c r="FS26" s="109"/>
      <c r="FT26" s="109"/>
      <c r="FU26" s="109"/>
      <c r="FV26" s="109"/>
      <c r="FW26" s="109"/>
      <c r="FX26" s="109"/>
      <c r="FY26" s="109"/>
      <c r="FZ26" s="109"/>
    </row>
    <row r="27" spans="1:182" ht="24" customHeight="1">
      <c r="A27" s="332"/>
      <c r="B27" s="158" t="s">
        <v>88</v>
      </c>
      <c r="C27" s="327">
        <v>4</v>
      </c>
      <c r="D27" s="327" t="s">
        <v>192</v>
      </c>
      <c r="E27" s="330" t="s">
        <v>286</v>
      </c>
      <c r="F27" s="329"/>
      <c r="G27" s="329">
        <f>ESUM($E27)</f>
        <v>18.5</v>
      </c>
      <c r="H27" s="328"/>
      <c r="I27" s="329">
        <f t="shared" si="0"/>
        <v>74</v>
      </c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09"/>
      <c r="DB27" s="109"/>
      <c r="DC27" s="109"/>
      <c r="DD27" s="109"/>
      <c r="DE27" s="109"/>
      <c r="DF27" s="109"/>
      <c r="DG27" s="109"/>
      <c r="DH27" s="109"/>
      <c r="DI27" s="109"/>
      <c r="DJ27" s="109"/>
      <c r="DK27" s="109"/>
      <c r="DL27" s="109"/>
      <c r="DM27" s="109"/>
      <c r="DN27" s="109"/>
      <c r="DO27" s="109"/>
      <c r="DP27" s="109"/>
      <c r="DQ27" s="109"/>
      <c r="DR27" s="109"/>
      <c r="DS27" s="109"/>
      <c r="DT27" s="109"/>
      <c r="DU27" s="109"/>
      <c r="DV27" s="109"/>
      <c r="DW27" s="109"/>
      <c r="DX27" s="109"/>
      <c r="DY27" s="109"/>
      <c r="DZ27" s="109"/>
      <c r="EA27" s="109"/>
      <c r="EB27" s="109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09"/>
      <c r="EZ27" s="109"/>
      <c r="FA27" s="109"/>
      <c r="FB27" s="109"/>
      <c r="FC27" s="109"/>
      <c r="FD27" s="109"/>
      <c r="FE27" s="109"/>
      <c r="FF27" s="109"/>
      <c r="FG27" s="109"/>
      <c r="FH27" s="109"/>
      <c r="FI27" s="109"/>
      <c r="FJ27" s="109"/>
      <c r="FK27" s="109"/>
      <c r="FL27" s="109"/>
      <c r="FM27" s="109"/>
      <c r="FN27" s="109"/>
      <c r="FO27" s="109"/>
      <c r="FP27" s="109"/>
      <c r="FQ27" s="109"/>
      <c r="FR27" s="109"/>
      <c r="FS27" s="109"/>
      <c r="FT27" s="109"/>
      <c r="FU27" s="109"/>
      <c r="FV27" s="109"/>
      <c r="FW27" s="109"/>
      <c r="FX27" s="109"/>
      <c r="FY27" s="109"/>
      <c r="FZ27" s="109"/>
    </row>
    <row r="28" spans="1:182" ht="24" customHeight="1">
      <c r="A28" s="332"/>
      <c r="B28" s="158" t="s">
        <v>88</v>
      </c>
      <c r="C28" s="327">
        <v>3</v>
      </c>
      <c r="D28" s="327" t="s">
        <v>97</v>
      </c>
      <c r="E28" s="330" t="s">
        <v>287</v>
      </c>
      <c r="F28" s="118"/>
      <c r="G28" s="330"/>
      <c r="H28" s="329">
        <f>ESUM($E28)</f>
        <v>14</v>
      </c>
      <c r="I28" s="329">
        <f t="shared" si="0"/>
        <v>42</v>
      </c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09"/>
      <c r="CO28" s="109"/>
      <c r="CP28" s="109"/>
      <c r="CQ28" s="109"/>
      <c r="CR28" s="109"/>
      <c r="CS28" s="109"/>
      <c r="CT28" s="109"/>
      <c r="CU28" s="109"/>
      <c r="CV28" s="109"/>
      <c r="CW28" s="109"/>
      <c r="CX28" s="109"/>
      <c r="CY28" s="109"/>
      <c r="CZ28" s="109"/>
      <c r="DA28" s="109"/>
      <c r="DB28" s="109"/>
      <c r="DC28" s="109"/>
      <c r="DD28" s="109"/>
      <c r="DE28" s="109"/>
      <c r="DF28" s="109"/>
      <c r="DG28" s="109"/>
      <c r="DH28" s="109"/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09"/>
      <c r="EH28" s="109"/>
      <c r="EI28" s="109"/>
      <c r="EJ28" s="109"/>
      <c r="EK28" s="109"/>
      <c r="EL28" s="109"/>
      <c r="EM28" s="109"/>
      <c r="EN28" s="109"/>
      <c r="EO28" s="109"/>
      <c r="EP28" s="109"/>
      <c r="EQ28" s="109"/>
      <c r="ER28" s="109"/>
      <c r="ES28" s="109"/>
      <c r="ET28" s="109"/>
      <c r="EU28" s="109"/>
      <c r="EV28" s="109"/>
      <c r="EW28" s="109"/>
      <c r="EX28" s="109"/>
      <c r="EY28" s="109"/>
      <c r="EZ28" s="109"/>
      <c r="FA28" s="109"/>
      <c r="FB28" s="109"/>
      <c r="FC28" s="109"/>
      <c r="FD28" s="109"/>
      <c r="FE28" s="109"/>
      <c r="FF28" s="109"/>
      <c r="FG28" s="109"/>
      <c r="FH28" s="109"/>
      <c r="FI28" s="109"/>
      <c r="FJ28" s="109"/>
      <c r="FK28" s="109"/>
      <c r="FL28" s="109"/>
      <c r="FM28" s="109"/>
      <c r="FN28" s="109"/>
      <c r="FO28" s="109"/>
      <c r="FP28" s="109"/>
      <c r="FQ28" s="109"/>
      <c r="FR28" s="109"/>
      <c r="FS28" s="109"/>
      <c r="FT28" s="109"/>
      <c r="FU28" s="109"/>
      <c r="FV28" s="109"/>
      <c r="FW28" s="109"/>
      <c r="FX28" s="109"/>
      <c r="FY28" s="109"/>
      <c r="FZ28" s="109"/>
    </row>
    <row r="29" spans="1:182" ht="24" customHeight="1">
      <c r="A29" s="277" t="s">
        <v>201</v>
      </c>
      <c r="B29" s="158" t="s">
        <v>88</v>
      </c>
      <c r="C29" s="271">
        <v>3</v>
      </c>
      <c r="D29" s="271" t="s">
        <v>86</v>
      </c>
      <c r="E29" s="278" t="s">
        <v>288</v>
      </c>
      <c r="F29" s="270">
        <f>ESUM($E29)</f>
        <v>36</v>
      </c>
      <c r="G29" s="278"/>
      <c r="H29" s="274"/>
      <c r="I29" s="270">
        <f t="shared" si="0"/>
        <v>108</v>
      </c>
      <c r="J29" s="271">
        <v>11</v>
      </c>
      <c r="K29" s="271">
        <v>11</v>
      </c>
      <c r="L29" s="271">
        <v>1</v>
      </c>
      <c r="M29" s="271">
        <v>1</v>
      </c>
      <c r="N29" s="271">
        <v>4</v>
      </c>
      <c r="O29" s="271">
        <v>1</v>
      </c>
      <c r="P29" s="271">
        <v>1</v>
      </c>
      <c r="Q29" s="314">
        <v>2</v>
      </c>
      <c r="R29" s="271"/>
      <c r="S29" s="327">
        <v>9</v>
      </c>
      <c r="T29" s="271">
        <v>2</v>
      </c>
      <c r="U29" s="271"/>
      <c r="V29" s="327"/>
      <c r="W29" s="271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09"/>
      <c r="BZ29" s="109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09"/>
      <c r="CN29" s="109"/>
      <c r="CO29" s="109"/>
      <c r="CP29" s="109"/>
      <c r="CQ29" s="109"/>
      <c r="CR29" s="109"/>
      <c r="CS29" s="109"/>
      <c r="CT29" s="109"/>
      <c r="CU29" s="109"/>
      <c r="CV29" s="109"/>
      <c r="CW29" s="109"/>
      <c r="CX29" s="109"/>
      <c r="CY29" s="109"/>
      <c r="CZ29" s="109"/>
      <c r="DA29" s="109"/>
      <c r="DB29" s="109"/>
      <c r="DC29" s="109"/>
      <c r="DD29" s="109"/>
      <c r="DE29" s="109"/>
      <c r="DF29" s="109"/>
      <c r="DG29" s="109"/>
      <c r="DH29" s="109"/>
      <c r="DI29" s="109"/>
      <c r="DJ29" s="109"/>
      <c r="DK29" s="109"/>
      <c r="DL29" s="109"/>
      <c r="DM29" s="109"/>
      <c r="DN29" s="109"/>
      <c r="DO29" s="109"/>
      <c r="DP29" s="109"/>
      <c r="DQ29" s="109"/>
      <c r="DR29" s="109"/>
      <c r="DS29" s="109"/>
      <c r="DT29" s="109"/>
      <c r="DU29" s="109"/>
      <c r="DV29" s="109"/>
      <c r="DW29" s="109"/>
      <c r="DX29" s="109"/>
      <c r="DY29" s="109"/>
      <c r="DZ29" s="109"/>
      <c r="EA29" s="109"/>
      <c r="EB29" s="109"/>
      <c r="EC29" s="109"/>
      <c r="ED29" s="109"/>
      <c r="EE29" s="109"/>
      <c r="EF29" s="109"/>
      <c r="EG29" s="109"/>
      <c r="EH29" s="109"/>
      <c r="EI29" s="109"/>
      <c r="EJ29" s="109"/>
      <c r="EK29" s="109"/>
      <c r="EL29" s="109"/>
      <c r="EM29" s="109"/>
      <c r="EN29" s="109"/>
      <c r="EO29" s="109"/>
      <c r="EP29" s="109"/>
      <c r="EQ29" s="109"/>
      <c r="ER29" s="109"/>
      <c r="ES29" s="109"/>
      <c r="ET29" s="109"/>
      <c r="EU29" s="109"/>
      <c r="EV29" s="109"/>
      <c r="EW29" s="109"/>
      <c r="EX29" s="109"/>
      <c r="EY29" s="109"/>
      <c r="EZ29" s="109"/>
      <c r="FA29" s="109"/>
      <c r="FB29" s="109"/>
      <c r="FC29" s="109"/>
      <c r="FD29" s="109"/>
      <c r="FE29" s="109"/>
      <c r="FF29" s="109"/>
      <c r="FG29" s="109"/>
      <c r="FH29" s="109"/>
      <c r="FI29" s="109"/>
      <c r="FJ29" s="109"/>
      <c r="FK29" s="109"/>
      <c r="FL29" s="109"/>
      <c r="FM29" s="109"/>
      <c r="FN29" s="109"/>
      <c r="FO29" s="109"/>
      <c r="FP29" s="109"/>
      <c r="FQ29" s="109"/>
      <c r="FR29" s="109"/>
      <c r="FS29" s="109"/>
      <c r="FT29" s="109"/>
      <c r="FU29" s="109"/>
      <c r="FV29" s="109"/>
      <c r="FW29" s="109"/>
      <c r="FX29" s="109"/>
      <c r="FY29" s="109"/>
      <c r="FZ29" s="109"/>
    </row>
    <row r="30" spans="1:182" ht="24" customHeight="1">
      <c r="A30" s="277"/>
      <c r="B30" s="158" t="s">
        <v>88</v>
      </c>
      <c r="C30" s="271">
        <v>4</v>
      </c>
      <c r="D30" s="271" t="s">
        <v>192</v>
      </c>
      <c r="E30" s="278" t="s">
        <v>289</v>
      </c>
      <c r="F30" s="270"/>
      <c r="G30" s="270">
        <f>ESUM($E30)</f>
        <v>8</v>
      </c>
      <c r="H30" s="274"/>
      <c r="I30" s="270">
        <f t="shared" si="0"/>
        <v>32</v>
      </c>
      <c r="J30" s="271"/>
      <c r="K30" s="271"/>
      <c r="L30" s="271"/>
      <c r="M30" s="271"/>
      <c r="N30" s="271"/>
      <c r="O30" s="271"/>
      <c r="P30" s="271"/>
      <c r="Q30" s="314"/>
      <c r="R30" s="271"/>
      <c r="S30" s="327"/>
      <c r="T30" s="271"/>
      <c r="U30" s="271"/>
      <c r="V30" s="327"/>
      <c r="W30" s="271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  <c r="BS30" s="109"/>
      <c r="BT30" s="109"/>
      <c r="BU30" s="109"/>
      <c r="BV30" s="109"/>
      <c r="BW30" s="109"/>
      <c r="BX30" s="109"/>
      <c r="BY30" s="109"/>
      <c r="BZ30" s="109"/>
      <c r="CA30" s="109"/>
      <c r="CB30" s="109"/>
      <c r="CC30" s="109"/>
      <c r="CD30" s="109"/>
      <c r="CE30" s="109"/>
      <c r="CF30" s="109"/>
      <c r="CG30" s="109"/>
      <c r="CH30" s="109"/>
      <c r="CI30" s="109"/>
      <c r="CJ30" s="109"/>
      <c r="CK30" s="109"/>
      <c r="CL30" s="109"/>
      <c r="CM30" s="109"/>
      <c r="CN30" s="109"/>
      <c r="CO30" s="109"/>
      <c r="CP30" s="109"/>
      <c r="CQ30" s="109"/>
      <c r="CR30" s="109"/>
      <c r="CS30" s="109"/>
      <c r="CT30" s="109"/>
      <c r="CU30" s="109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09"/>
      <c r="DG30" s="109"/>
      <c r="DH30" s="109"/>
      <c r="DI30" s="109"/>
      <c r="DJ30" s="109"/>
      <c r="DK30" s="109"/>
      <c r="DL30" s="109"/>
      <c r="DM30" s="109"/>
      <c r="DN30" s="109"/>
      <c r="DO30" s="109"/>
      <c r="DP30" s="109"/>
      <c r="DQ30" s="109"/>
      <c r="DR30" s="109"/>
      <c r="DS30" s="109"/>
      <c r="DT30" s="109"/>
      <c r="DU30" s="109"/>
      <c r="DV30" s="109"/>
      <c r="DW30" s="109"/>
      <c r="DX30" s="109"/>
      <c r="DY30" s="109"/>
      <c r="DZ30" s="109"/>
      <c r="EA30" s="109"/>
      <c r="EB30" s="109"/>
      <c r="EC30" s="109"/>
      <c r="ED30" s="109"/>
      <c r="EE30" s="109"/>
      <c r="EF30" s="109"/>
      <c r="EG30" s="109"/>
      <c r="EH30" s="109"/>
      <c r="EI30" s="109"/>
      <c r="EJ30" s="109"/>
      <c r="EK30" s="109"/>
      <c r="EL30" s="109"/>
      <c r="EM30" s="109"/>
      <c r="EN30" s="109"/>
      <c r="EO30" s="109"/>
      <c r="EP30" s="109"/>
      <c r="EQ30" s="109"/>
      <c r="ER30" s="109"/>
      <c r="ES30" s="109"/>
      <c r="ET30" s="109"/>
      <c r="EU30" s="109"/>
      <c r="EV30" s="109"/>
      <c r="EW30" s="109"/>
      <c r="EX30" s="109"/>
      <c r="EY30" s="109"/>
      <c r="EZ30" s="109"/>
      <c r="FA30" s="109"/>
      <c r="FB30" s="109"/>
      <c r="FC30" s="109"/>
      <c r="FD30" s="109"/>
      <c r="FE30" s="109"/>
      <c r="FF30" s="109"/>
      <c r="FG30" s="109"/>
      <c r="FH30" s="109"/>
      <c r="FI30" s="109"/>
      <c r="FJ30" s="109"/>
      <c r="FK30" s="109"/>
      <c r="FL30" s="109"/>
      <c r="FM30" s="109"/>
      <c r="FN30" s="109"/>
      <c r="FO30" s="109"/>
      <c r="FP30" s="109"/>
      <c r="FQ30" s="109"/>
      <c r="FR30" s="109"/>
      <c r="FS30" s="109"/>
      <c r="FT30" s="109"/>
      <c r="FU30" s="109"/>
      <c r="FV30" s="109"/>
      <c r="FW30" s="109"/>
      <c r="FX30" s="109"/>
      <c r="FY30" s="109"/>
      <c r="FZ30" s="109"/>
    </row>
    <row r="31" spans="1:182" ht="24" customHeight="1">
      <c r="A31" s="332"/>
      <c r="B31" s="158" t="s">
        <v>88</v>
      </c>
      <c r="C31" s="327">
        <v>5</v>
      </c>
      <c r="D31" s="327" t="s">
        <v>192</v>
      </c>
      <c r="E31" s="330" t="s">
        <v>290</v>
      </c>
      <c r="F31" s="329"/>
      <c r="G31" s="329">
        <f>ESUM($E31)</f>
        <v>10</v>
      </c>
      <c r="H31" s="328"/>
      <c r="I31" s="329">
        <f>ESUM($E31)*$C31</f>
        <v>50</v>
      </c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  <c r="CV31" s="109"/>
      <c r="CW31" s="109"/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09"/>
      <c r="ER31" s="109"/>
      <c r="ES31" s="109"/>
      <c r="ET31" s="109"/>
      <c r="EU31" s="109"/>
      <c r="EV31" s="109"/>
      <c r="EW31" s="109"/>
      <c r="EX31" s="109"/>
      <c r="EY31" s="109"/>
      <c r="EZ31" s="109"/>
      <c r="FA31" s="109"/>
      <c r="FB31" s="109"/>
      <c r="FC31" s="109"/>
      <c r="FD31" s="109"/>
      <c r="FE31" s="109"/>
      <c r="FF31" s="109"/>
      <c r="FG31" s="109"/>
      <c r="FH31" s="109"/>
      <c r="FI31" s="109"/>
      <c r="FJ31" s="109"/>
      <c r="FK31" s="109"/>
      <c r="FL31" s="109"/>
      <c r="FM31" s="109"/>
      <c r="FN31" s="109"/>
      <c r="FO31" s="109"/>
      <c r="FP31" s="109"/>
      <c r="FQ31" s="109"/>
      <c r="FR31" s="109"/>
      <c r="FS31" s="109"/>
      <c r="FT31" s="109"/>
      <c r="FU31" s="109"/>
      <c r="FV31" s="109"/>
      <c r="FW31" s="109"/>
      <c r="FX31" s="109"/>
      <c r="FY31" s="109"/>
      <c r="FZ31" s="109"/>
    </row>
    <row r="32" spans="1:182" ht="24" customHeight="1">
      <c r="A32" s="277"/>
      <c r="B32" s="158" t="s">
        <v>88</v>
      </c>
      <c r="C32" s="271">
        <v>3</v>
      </c>
      <c r="D32" s="271" t="s">
        <v>97</v>
      </c>
      <c r="E32" s="278" t="s">
        <v>241</v>
      </c>
      <c r="F32" s="118"/>
      <c r="G32" s="278"/>
      <c r="H32" s="270">
        <f>ESUM($E32)</f>
        <v>12</v>
      </c>
      <c r="I32" s="270">
        <f t="shared" si="0"/>
        <v>36</v>
      </c>
      <c r="J32" s="271"/>
      <c r="K32" s="271"/>
      <c r="L32" s="271"/>
      <c r="M32" s="271"/>
      <c r="N32" s="271"/>
      <c r="O32" s="271"/>
      <c r="P32" s="271"/>
      <c r="Q32" s="314"/>
      <c r="R32" s="271"/>
      <c r="S32" s="327"/>
      <c r="T32" s="271"/>
      <c r="U32" s="271"/>
      <c r="V32" s="327"/>
      <c r="W32" s="271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  <c r="FL32" s="109"/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09"/>
    </row>
    <row r="33" spans="1:182" ht="24" customHeight="1">
      <c r="A33" s="130"/>
      <c r="B33" s="241"/>
      <c r="C33" s="124"/>
      <c r="D33" s="124"/>
      <c r="E33" s="144"/>
      <c r="F33" s="242"/>
      <c r="G33" s="144"/>
      <c r="H33" s="159"/>
      <c r="I33" s="159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09"/>
      <c r="CQ33" s="109"/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109"/>
      <c r="DD33" s="109"/>
      <c r="DE33" s="109"/>
      <c r="DF33" s="109"/>
      <c r="DG33" s="109"/>
      <c r="DH33" s="109"/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09"/>
      <c r="EH33" s="109"/>
      <c r="EI33" s="109"/>
      <c r="EJ33" s="109"/>
      <c r="EK33" s="109"/>
      <c r="EL33" s="109"/>
      <c r="EM33" s="109"/>
      <c r="EN33" s="109"/>
      <c r="EO33" s="109"/>
      <c r="EP33" s="109"/>
      <c r="EQ33" s="109"/>
      <c r="ER33" s="109"/>
      <c r="ES33" s="109"/>
      <c r="ET33" s="109"/>
      <c r="EU33" s="109"/>
      <c r="EV33" s="109"/>
      <c r="EW33" s="109"/>
      <c r="EX33" s="109"/>
      <c r="EY33" s="109"/>
      <c r="EZ33" s="109"/>
      <c r="FA33" s="109"/>
      <c r="FB33" s="109"/>
      <c r="FC33" s="109"/>
      <c r="FD33" s="109"/>
      <c r="FE33" s="109"/>
      <c r="FF33" s="109"/>
      <c r="FG33" s="109"/>
      <c r="FH33" s="109"/>
      <c r="FI33" s="109"/>
      <c r="FJ33" s="109"/>
      <c r="FK33" s="109"/>
      <c r="FL33" s="109"/>
      <c r="FM33" s="109"/>
      <c r="FN33" s="109"/>
      <c r="FO33" s="109"/>
      <c r="FP33" s="109"/>
      <c r="FQ33" s="109"/>
      <c r="FR33" s="109"/>
      <c r="FS33" s="109"/>
      <c r="FT33" s="109"/>
      <c r="FU33" s="109"/>
      <c r="FV33" s="109"/>
      <c r="FW33" s="109"/>
      <c r="FX33" s="109"/>
      <c r="FY33" s="109"/>
      <c r="FZ33" s="109"/>
    </row>
    <row r="34" spans="1:182" ht="24" customHeight="1">
      <c r="A34" s="130"/>
      <c r="B34" s="131"/>
      <c r="C34" s="123"/>
      <c r="D34" s="124"/>
      <c r="E34" s="124" t="s">
        <v>43</v>
      </c>
      <c r="F34" s="124">
        <f t="shared" ref="F34:U34" si="1">SUM(F4:F33)</f>
        <v>222</v>
      </c>
      <c r="G34" s="124">
        <f t="shared" si="1"/>
        <v>104</v>
      </c>
      <c r="H34" s="124">
        <f t="shared" si="1"/>
        <v>71</v>
      </c>
      <c r="I34" s="124">
        <f t="shared" si="1"/>
        <v>1316</v>
      </c>
      <c r="J34" s="124">
        <f t="shared" si="1"/>
        <v>71</v>
      </c>
      <c r="K34" s="124">
        <f t="shared" si="1"/>
        <v>71</v>
      </c>
      <c r="L34" s="124">
        <f t="shared" si="1"/>
        <v>6</v>
      </c>
      <c r="M34" s="124">
        <f t="shared" si="1"/>
        <v>6</v>
      </c>
      <c r="N34" s="124">
        <f t="shared" si="1"/>
        <v>21</v>
      </c>
      <c r="O34" s="124">
        <f t="shared" si="1"/>
        <v>11</v>
      </c>
      <c r="P34" s="124">
        <f t="shared" si="1"/>
        <v>6</v>
      </c>
      <c r="Q34" s="124">
        <f t="shared" si="1"/>
        <v>4</v>
      </c>
      <c r="R34" s="124">
        <f t="shared" si="1"/>
        <v>6</v>
      </c>
      <c r="S34" s="124">
        <f t="shared" si="1"/>
        <v>14</v>
      </c>
      <c r="T34" s="124">
        <f t="shared" si="1"/>
        <v>32</v>
      </c>
      <c r="U34" s="124">
        <f t="shared" si="1"/>
        <v>13</v>
      </c>
      <c r="V34" s="124"/>
      <c r="W34" s="124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09"/>
      <c r="BQ34" s="109"/>
      <c r="BR34" s="109"/>
      <c r="BS34" s="109"/>
      <c r="BT34" s="109"/>
      <c r="BU34" s="109"/>
      <c r="BV34" s="109"/>
      <c r="BW34" s="109"/>
      <c r="BX34" s="109"/>
      <c r="BY34" s="109"/>
      <c r="BZ34" s="109"/>
      <c r="CA34" s="109"/>
      <c r="CB34" s="109"/>
      <c r="CC34" s="109"/>
      <c r="CD34" s="109"/>
      <c r="CE34" s="109"/>
      <c r="CF34" s="109"/>
      <c r="CG34" s="109"/>
      <c r="CH34" s="109"/>
      <c r="CI34" s="109"/>
      <c r="CJ34" s="109"/>
      <c r="CK34" s="109"/>
      <c r="CL34" s="109"/>
      <c r="CM34" s="109"/>
      <c r="CN34" s="109"/>
      <c r="CO34" s="109"/>
      <c r="CP34" s="109"/>
      <c r="CQ34" s="109"/>
      <c r="CR34" s="109"/>
      <c r="CS34" s="109"/>
      <c r="CT34" s="109"/>
      <c r="CU34" s="109"/>
      <c r="CV34" s="109"/>
      <c r="CW34" s="109"/>
      <c r="CX34" s="109"/>
      <c r="CY34" s="109"/>
      <c r="CZ34" s="109"/>
      <c r="DA34" s="109"/>
      <c r="DB34" s="109"/>
      <c r="DC34" s="109"/>
      <c r="DD34" s="109"/>
      <c r="DE34" s="109"/>
      <c r="DF34" s="109"/>
      <c r="DG34" s="109"/>
      <c r="DH34" s="109"/>
      <c r="DI34" s="109"/>
      <c r="DJ34" s="109"/>
      <c r="DK34" s="109"/>
      <c r="DL34" s="109"/>
      <c r="DM34" s="109"/>
      <c r="DN34" s="109"/>
      <c r="DO34" s="109"/>
      <c r="DP34" s="109"/>
      <c r="DQ34" s="109"/>
      <c r="DR34" s="109"/>
      <c r="DS34" s="109"/>
      <c r="DT34" s="109"/>
      <c r="DU34" s="109"/>
      <c r="DV34" s="109"/>
      <c r="DW34" s="109"/>
      <c r="DX34" s="109"/>
      <c r="DY34" s="109"/>
      <c r="DZ34" s="109"/>
      <c r="EA34" s="109"/>
      <c r="EB34" s="109"/>
      <c r="EC34" s="109"/>
      <c r="ED34" s="109"/>
      <c r="EE34" s="109"/>
      <c r="EF34" s="109"/>
      <c r="EG34" s="109"/>
      <c r="EH34" s="109"/>
      <c r="EI34" s="109"/>
      <c r="EJ34" s="109"/>
      <c r="EK34" s="109"/>
      <c r="EL34" s="109"/>
      <c r="EM34" s="109"/>
      <c r="EN34" s="109"/>
      <c r="EO34" s="109"/>
      <c r="EP34" s="109"/>
      <c r="EQ34" s="109"/>
      <c r="ER34" s="109"/>
      <c r="ES34" s="109"/>
      <c r="ET34" s="109"/>
      <c r="EU34" s="109"/>
      <c r="EV34" s="109"/>
      <c r="EW34" s="109"/>
      <c r="EX34" s="109"/>
      <c r="EY34" s="109"/>
      <c r="EZ34" s="109"/>
      <c r="FA34" s="109"/>
      <c r="FB34" s="109"/>
      <c r="FC34" s="109"/>
      <c r="FD34" s="109"/>
      <c r="FE34" s="109"/>
      <c r="FF34" s="109"/>
      <c r="FG34" s="109"/>
      <c r="FH34" s="109"/>
      <c r="FI34" s="109"/>
      <c r="FJ34" s="109"/>
      <c r="FK34" s="109"/>
      <c r="FL34" s="109"/>
      <c r="FM34" s="109"/>
      <c r="FN34" s="109"/>
      <c r="FO34" s="109"/>
      <c r="FP34" s="109"/>
      <c r="FQ34" s="109"/>
      <c r="FR34" s="109"/>
      <c r="FS34" s="109"/>
      <c r="FT34" s="109"/>
      <c r="FU34" s="109"/>
      <c r="FV34" s="109"/>
      <c r="FW34" s="109"/>
      <c r="FX34" s="109"/>
      <c r="FY34" s="109"/>
      <c r="FZ34" s="109"/>
    </row>
    <row r="35" spans="1:182" s="136" customFormat="1" ht="24" customHeight="1" thickBot="1">
      <c r="A35" s="132"/>
      <c r="B35" s="131"/>
      <c r="C35" s="133"/>
      <c r="D35" s="133"/>
      <c r="E35" s="133" t="s">
        <v>44</v>
      </c>
      <c r="F35" s="134">
        <v>0.1</v>
      </c>
      <c r="G35" s="134">
        <v>0.1</v>
      </c>
      <c r="H35" s="134">
        <v>0.1</v>
      </c>
      <c r="I35" s="134">
        <v>0.1</v>
      </c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  <c r="CG35" s="135"/>
      <c r="CH35" s="135"/>
      <c r="CI35" s="135"/>
      <c r="CJ35" s="135"/>
      <c r="CK35" s="135"/>
      <c r="CL35" s="135"/>
      <c r="CM35" s="135"/>
      <c r="CN35" s="135"/>
      <c r="CO35" s="135"/>
      <c r="CP35" s="135"/>
      <c r="CQ35" s="135"/>
      <c r="CR35" s="135"/>
      <c r="CS35" s="135"/>
      <c r="CT35" s="135"/>
      <c r="CU35" s="135"/>
      <c r="CV35" s="135"/>
      <c r="CW35" s="135"/>
      <c r="CX35" s="135"/>
      <c r="CY35" s="135"/>
      <c r="CZ35" s="135"/>
      <c r="DA35" s="135"/>
      <c r="DB35" s="135"/>
      <c r="DC35" s="135"/>
      <c r="DD35" s="135"/>
      <c r="DE35" s="135"/>
      <c r="DF35" s="135"/>
      <c r="DG35" s="135"/>
      <c r="DH35" s="135"/>
      <c r="DI35" s="135"/>
      <c r="DJ35" s="135"/>
      <c r="DK35" s="135"/>
      <c r="DL35" s="135"/>
      <c r="DM35" s="135"/>
      <c r="DN35" s="135"/>
      <c r="DO35" s="135"/>
      <c r="DP35" s="135"/>
      <c r="DQ35" s="135"/>
      <c r="DR35" s="135"/>
      <c r="DS35" s="135"/>
      <c r="DT35" s="135"/>
      <c r="DU35" s="135"/>
      <c r="DV35" s="135"/>
      <c r="DW35" s="135"/>
      <c r="DX35" s="135"/>
      <c r="DY35" s="135"/>
      <c r="DZ35" s="135"/>
      <c r="EA35" s="135"/>
      <c r="EB35" s="135"/>
      <c r="EC35" s="135"/>
      <c r="ED35" s="135"/>
      <c r="EE35" s="135"/>
      <c r="EF35" s="135"/>
      <c r="EG35" s="135"/>
      <c r="EH35" s="135"/>
      <c r="EI35" s="135"/>
      <c r="EJ35" s="135"/>
      <c r="EK35" s="135"/>
      <c r="EL35" s="135"/>
      <c r="EM35" s="135"/>
      <c r="EN35" s="135"/>
      <c r="EO35" s="135"/>
      <c r="EP35" s="135"/>
      <c r="EQ35" s="135"/>
      <c r="ER35" s="135"/>
      <c r="ES35" s="135"/>
      <c r="ET35" s="135"/>
      <c r="EU35" s="135"/>
      <c r="EV35" s="135"/>
      <c r="EW35" s="135"/>
      <c r="EX35" s="135"/>
      <c r="EY35" s="135"/>
      <c r="EZ35" s="135"/>
      <c r="FA35" s="135"/>
      <c r="FB35" s="135"/>
      <c r="FC35" s="135"/>
      <c r="FD35" s="135"/>
      <c r="FE35" s="135"/>
      <c r="FF35" s="135"/>
      <c r="FG35" s="135"/>
      <c r="FH35" s="135"/>
      <c r="FI35" s="135"/>
      <c r="FJ35" s="135"/>
      <c r="FK35" s="135"/>
      <c r="FL35" s="135"/>
      <c r="FM35" s="135"/>
      <c r="FN35" s="135"/>
      <c r="FO35" s="135"/>
      <c r="FP35" s="135"/>
      <c r="FQ35" s="135"/>
      <c r="FR35" s="135"/>
      <c r="FS35" s="135"/>
      <c r="FT35" s="135"/>
      <c r="FU35" s="135"/>
      <c r="FV35" s="135"/>
      <c r="FW35" s="135"/>
      <c r="FX35" s="135"/>
      <c r="FY35" s="135"/>
      <c r="FZ35" s="135"/>
    </row>
    <row r="36" spans="1:182" s="136" customFormat="1" ht="24" customHeight="1" thickTop="1" thickBot="1">
      <c r="A36" s="137"/>
      <c r="B36" s="138"/>
      <c r="C36" s="138"/>
      <c r="D36" s="138"/>
      <c r="E36" s="139" t="s">
        <v>45</v>
      </c>
      <c r="F36" s="140">
        <f>ROUND(SUM(F34+SUM(F34*F35)),0)</f>
        <v>244</v>
      </c>
      <c r="G36" s="140">
        <f>ROUND(SUM(G34+SUM(G34*G35)),0)</f>
        <v>114</v>
      </c>
      <c r="H36" s="140">
        <f t="shared" ref="H36:P36" si="2">ROUND(SUM(H34+SUM(H34*H35)),0)</f>
        <v>78</v>
      </c>
      <c r="I36" s="140">
        <f t="shared" si="2"/>
        <v>1448</v>
      </c>
      <c r="J36" s="140">
        <f t="shared" si="2"/>
        <v>71</v>
      </c>
      <c r="K36" s="140">
        <f t="shared" ref="K36" si="3">ROUND(SUM(K34+SUM(K34*K35)),0)</f>
        <v>71</v>
      </c>
      <c r="L36" s="140">
        <f t="shared" si="2"/>
        <v>6</v>
      </c>
      <c r="M36" s="140">
        <f t="shared" ref="M36" si="4">ROUND(SUM(M34+SUM(M34*M35)),0)</f>
        <v>6</v>
      </c>
      <c r="N36" s="140">
        <f t="shared" si="2"/>
        <v>21</v>
      </c>
      <c r="O36" s="140">
        <f t="shared" si="2"/>
        <v>11</v>
      </c>
      <c r="P36" s="140">
        <f t="shared" si="2"/>
        <v>6</v>
      </c>
      <c r="Q36" s="140">
        <f t="shared" ref="Q36" si="5">ROUND(SUM(Q34+SUM(Q34*Q35)),0)</f>
        <v>4</v>
      </c>
      <c r="R36" s="140">
        <f t="shared" ref="R36:T36" si="6">ROUND(SUM(R34+SUM(R34*R35)),0)</f>
        <v>6</v>
      </c>
      <c r="S36" s="140">
        <f t="shared" ref="S36" si="7">ROUND(SUM(S34+SUM(S34*S35)),0)</f>
        <v>14</v>
      </c>
      <c r="T36" s="140">
        <f t="shared" si="6"/>
        <v>32</v>
      </c>
      <c r="U36" s="140">
        <f t="shared" ref="U36" si="8">ROUND(SUM(U34+SUM(U34*U35)),0)</f>
        <v>13</v>
      </c>
      <c r="V36" s="140"/>
      <c r="W36" s="140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  <c r="CG36" s="135"/>
      <c r="CH36" s="135"/>
      <c r="CI36" s="135"/>
      <c r="CJ36" s="135"/>
      <c r="CK36" s="135"/>
      <c r="CL36" s="135"/>
      <c r="CM36" s="135"/>
      <c r="CN36" s="135"/>
      <c r="CO36" s="135"/>
      <c r="CP36" s="135"/>
      <c r="CQ36" s="135"/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  <c r="DI36" s="135"/>
      <c r="DJ36" s="135"/>
      <c r="DK36" s="135"/>
      <c r="DL36" s="135"/>
      <c r="DM36" s="135"/>
      <c r="DN36" s="135"/>
      <c r="DO36" s="135"/>
      <c r="DP36" s="135"/>
      <c r="DQ36" s="135"/>
      <c r="DR36" s="135"/>
      <c r="DS36" s="135"/>
      <c r="DT36" s="135"/>
      <c r="DU36" s="135"/>
      <c r="DV36" s="135"/>
      <c r="DW36" s="135"/>
      <c r="DX36" s="135"/>
      <c r="DY36" s="135"/>
      <c r="DZ36" s="135"/>
      <c r="EA36" s="135"/>
      <c r="EB36" s="135"/>
      <c r="EC36" s="135"/>
      <c r="ED36" s="135"/>
      <c r="EE36" s="135"/>
      <c r="EF36" s="135"/>
      <c r="EG36" s="135"/>
      <c r="EH36" s="135"/>
      <c r="EI36" s="135"/>
      <c r="EJ36" s="135"/>
      <c r="EK36" s="135"/>
      <c r="EL36" s="135"/>
      <c r="EM36" s="135"/>
      <c r="EN36" s="135"/>
      <c r="EO36" s="135"/>
      <c r="EP36" s="135"/>
      <c r="EQ36" s="135"/>
      <c r="ER36" s="135"/>
      <c r="ES36" s="135"/>
      <c r="ET36" s="135"/>
      <c r="EU36" s="135"/>
      <c r="EV36" s="135"/>
      <c r="EW36" s="135"/>
      <c r="EX36" s="135"/>
      <c r="EY36" s="135"/>
      <c r="EZ36" s="135"/>
      <c r="FA36" s="135"/>
      <c r="FB36" s="135"/>
      <c r="FC36" s="135"/>
      <c r="FD36" s="135"/>
      <c r="FE36" s="135"/>
      <c r="FF36" s="135"/>
      <c r="FG36" s="135"/>
      <c r="FH36" s="135"/>
      <c r="FI36" s="135"/>
      <c r="FJ36" s="135"/>
      <c r="FK36" s="135"/>
      <c r="FL36" s="135"/>
      <c r="FM36" s="135"/>
      <c r="FN36" s="135"/>
      <c r="FO36" s="135"/>
      <c r="FP36" s="135"/>
      <c r="FQ36" s="135"/>
      <c r="FR36" s="135"/>
      <c r="FS36" s="135"/>
      <c r="FT36" s="135"/>
      <c r="FU36" s="135"/>
      <c r="FV36" s="135"/>
      <c r="FW36" s="135"/>
      <c r="FX36" s="135"/>
      <c r="FY36" s="135"/>
      <c r="FZ36" s="135"/>
    </row>
    <row r="37" spans="1:182" s="136" customFormat="1" ht="24" customHeight="1" thickTop="1">
      <c r="A37" s="31"/>
      <c r="B37" s="141"/>
      <c r="C37" s="141"/>
      <c r="D37" s="141"/>
      <c r="E37" s="141" t="s">
        <v>109</v>
      </c>
      <c r="F37" s="165">
        <v>0.05</v>
      </c>
      <c r="G37" s="165">
        <v>0.06</v>
      </c>
      <c r="H37" s="165">
        <v>4.3999999999999997E-2</v>
      </c>
      <c r="I37" s="165">
        <v>0.01</v>
      </c>
      <c r="J37" s="165">
        <v>0.12</v>
      </c>
      <c r="K37" s="165"/>
      <c r="L37" s="165">
        <v>0.12</v>
      </c>
      <c r="M37" s="165"/>
      <c r="N37" s="165">
        <v>0.12</v>
      </c>
      <c r="O37" s="165">
        <v>8.5000000000000006E-2</v>
      </c>
      <c r="P37" s="165">
        <v>8.5000000000000006E-2</v>
      </c>
      <c r="Q37" s="165">
        <v>8.5000000000000006E-2</v>
      </c>
      <c r="R37" s="142">
        <v>0.1</v>
      </c>
      <c r="S37" s="319">
        <v>0.1</v>
      </c>
      <c r="T37" s="142">
        <v>0.05</v>
      </c>
      <c r="U37" s="276">
        <v>0.05</v>
      </c>
      <c r="V37" s="319"/>
      <c r="W37" s="276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5"/>
      <c r="DK37" s="135"/>
      <c r="DL37" s="135"/>
      <c r="DM37" s="135"/>
      <c r="DN37" s="135"/>
      <c r="DO37" s="135"/>
      <c r="DP37" s="135"/>
      <c r="DQ37" s="135"/>
      <c r="DR37" s="135"/>
      <c r="DS37" s="135"/>
      <c r="DT37" s="135"/>
      <c r="DU37" s="135"/>
      <c r="DV37" s="135"/>
      <c r="DW37" s="135"/>
      <c r="DX37" s="135"/>
      <c r="DY37" s="135"/>
      <c r="DZ37" s="135"/>
      <c r="EA37" s="135"/>
      <c r="EB37" s="135"/>
      <c r="EC37" s="135"/>
      <c r="ED37" s="135"/>
      <c r="EE37" s="135"/>
      <c r="EF37" s="135"/>
      <c r="EG37" s="135"/>
      <c r="EH37" s="135"/>
      <c r="EI37" s="135"/>
      <c r="EJ37" s="135"/>
      <c r="EK37" s="135"/>
      <c r="EL37" s="135"/>
      <c r="EM37" s="135"/>
      <c r="EN37" s="135"/>
      <c r="EO37" s="135"/>
      <c r="EP37" s="135"/>
      <c r="EQ37" s="135"/>
      <c r="ER37" s="135"/>
      <c r="ES37" s="135"/>
      <c r="ET37" s="135"/>
      <c r="EU37" s="135"/>
      <c r="EV37" s="135"/>
      <c r="EW37" s="135"/>
      <c r="EX37" s="135"/>
      <c r="EY37" s="135"/>
      <c r="EZ37" s="135"/>
      <c r="FA37" s="135"/>
      <c r="FB37" s="135"/>
      <c r="FC37" s="135"/>
      <c r="FD37" s="135"/>
      <c r="FE37" s="135"/>
      <c r="FF37" s="135"/>
      <c r="FG37" s="135"/>
      <c r="FH37" s="135"/>
      <c r="FI37" s="135"/>
      <c r="FJ37" s="135"/>
      <c r="FK37" s="135"/>
      <c r="FL37" s="135"/>
      <c r="FM37" s="135"/>
      <c r="FN37" s="135"/>
      <c r="FO37" s="135"/>
      <c r="FP37" s="135"/>
      <c r="FQ37" s="135"/>
      <c r="FR37" s="135"/>
      <c r="FS37" s="135"/>
      <c r="FT37" s="135"/>
      <c r="FU37" s="135"/>
      <c r="FV37" s="135"/>
      <c r="FW37" s="135"/>
      <c r="FX37" s="135"/>
      <c r="FY37" s="135"/>
      <c r="FZ37" s="135"/>
    </row>
    <row r="38" spans="1:182" s="136" customFormat="1" ht="24" customHeight="1" thickBot="1">
      <c r="A38" s="132"/>
      <c r="B38" s="133"/>
      <c r="C38" s="133"/>
      <c r="D38" s="133"/>
      <c r="E38" s="133" t="s">
        <v>46</v>
      </c>
      <c r="F38" s="172">
        <v>1</v>
      </c>
      <c r="G38" s="172">
        <v>1</v>
      </c>
      <c r="H38" s="172">
        <v>1</v>
      </c>
      <c r="I38" s="172">
        <v>1</v>
      </c>
      <c r="J38" s="172">
        <v>1</v>
      </c>
      <c r="K38" s="172"/>
      <c r="L38" s="172">
        <v>1</v>
      </c>
      <c r="M38" s="172"/>
      <c r="N38" s="172">
        <v>1</v>
      </c>
      <c r="O38" s="172">
        <v>1</v>
      </c>
      <c r="P38" s="172">
        <v>1</v>
      </c>
      <c r="Q38" s="172">
        <v>1</v>
      </c>
      <c r="R38" s="172"/>
      <c r="S38" s="172"/>
      <c r="T38" s="172"/>
      <c r="U38" s="172"/>
      <c r="V38" s="172"/>
      <c r="W38" s="172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5"/>
      <c r="BQ38" s="135"/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5"/>
      <c r="CH38" s="135"/>
      <c r="CI38" s="135"/>
      <c r="CJ38" s="135"/>
      <c r="CK38" s="135"/>
      <c r="CL38" s="135"/>
      <c r="CM38" s="135"/>
      <c r="CN38" s="135"/>
      <c r="CO38" s="135"/>
      <c r="CP38" s="135"/>
      <c r="CQ38" s="135"/>
      <c r="CR38" s="135"/>
      <c r="CS38" s="135"/>
      <c r="CT38" s="135"/>
      <c r="CU38" s="135"/>
      <c r="CV38" s="135"/>
      <c r="CW38" s="135"/>
      <c r="CX38" s="135"/>
      <c r="CY38" s="135"/>
      <c r="CZ38" s="135"/>
      <c r="DA38" s="135"/>
      <c r="DB38" s="135"/>
      <c r="DC38" s="135"/>
      <c r="DD38" s="135"/>
      <c r="DE38" s="135"/>
      <c r="DF38" s="135"/>
      <c r="DG38" s="135"/>
      <c r="DH38" s="135"/>
      <c r="DI38" s="135"/>
      <c r="DJ38" s="135"/>
      <c r="DK38" s="135"/>
      <c r="DL38" s="135"/>
      <c r="DM38" s="135"/>
      <c r="DN38" s="135"/>
      <c r="DO38" s="135"/>
      <c r="DP38" s="135"/>
      <c r="DQ38" s="135"/>
      <c r="DR38" s="135"/>
      <c r="DS38" s="135"/>
      <c r="DT38" s="135"/>
      <c r="DU38" s="135"/>
      <c r="DV38" s="135"/>
      <c r="DW38" s="135"/>
      <c r="DX38" s="135"/>
      <c r="DY38" s="135"/>
      <c r="DZ38" s="135"/>
      <c r="EA38" s="135"/>
      <c r="EB38" s="135"/>
      <c r="EC38" s="135"/>
      <c r="ED38" s="135"/>
      <c r="EE38" s="135"/>
      <c r="EF38" s="135"/>
      <c r="EG38" s="135"/>
      <c r="EH38" s="135"/>
      <c r="EI38" s="135"/>
      <c r="EJ38" s="135"/>
      <c r="EK38" s="135"/>
      <c r="EL38" s="135"/>
      <c r="EM38" s="135"/>
      <c r="EN38" s="135"/>
      <c r="EO38" s="135"/>
      <c r="EP38" s="135"/>
      <c r="EQ38" s="135"/>
      <c r="ER38" s="135"/>
      <c r="ES38" s="135"/>
      <c r="ET38" s="135"/>
      <c r="EU38" s="135"/>
      <c r="EV38" s="135"/>
      <c r="EW38" s="135"/>
      <c r="EX38" s="135"/>
      <c r="EY38" s="135"/>
      <c r="EZ38" s="135"/>
      <c r="FA38" s="135"/>
      <c r="FB38" s="135"/>
      <c r="FC38" s="135"/>
      <c r="FD38" s="135"/>
      <c r="FE38" s="135"/>
      <c r="FF38" s="135"/>
      <c r="FG38" s="135"/>
      <c r="FH38" s="135"/>
      <c r="FI38" s="135"/>
      <c r="FJ38" s="135"/>
      <c r="FK38" s="135"/>
      <c r="FL38" s="135"/>
      <c r="FM38" s="135"/>
      <c r="FN38" s="135"/>
      <c r="FO38" s="135"/>
      <c r="FP38" s="135"/>
      <c r="FQ38" s="135"/>
      <c r="FR38" s="135"/>
      <c r="FS38" s="135"/>
      <c r="FT38" s="135"/>
      <c r="FU38" s="135"/>
      <c r="FV38" s="135"/>
      <c r="FW38" s="135"/>
      <c r="FX38" s="135"/>
      <c r="FY38" s="135"/>
      <c r="FZ38" s="135"/>
    </row>
    <row r="39" spans="1:182" s="136" customFormat="1" ht="24" customHeight="1" thickTop="1" thickBot="1">
      <c r="A39" s="106" t="s">
        <v>36</v>
      </c>
      <c r="B39" s="146">
        <f>ROUNDDOWN(SUM(F39:W39)*0.8,0)</f>
        <v>41</v>
      </c>
      <c r="C39" s="166" t="s">
        <v>37</v>
      </c>
      <c r="D39" s="183"/>
      <c r="E39" s="167" t="str">
        <f>E37</f>
        <v>내선전공</v>
      </c>
      <c r="F39" s="173">
        <f>ROUNDDOWN(F34*F37*F38,2)</f>
        <v>11.1</v>
      </c>
      <c r="G39" s="173">
        <f>ROUNDDOWN(G34*G37*G38,2)</f>
        <v>6.24</v>
      </c>
      <c r="H39" s="173">
        <f>ROUNDDOWN(H34*H37*H38,2)</f>
        <v>3.12</v>
      </c>
      <c r="I39" s="173">
        <f>ROUNDDOWN(I34*I37*I38,2)</f>
        <v>13.16</v>
      </c>
      <c r="J39" s="173">
        <f>ROUNDDOWN(J34*J37*J38,2)</f>
        <v>8.52</v>
      </c>
      <c r="K39" s="173"/>
      <c r="L39" s="173">
        <f>ROUNDDOWN(L34*L37*L38,2)</f>
        <v>0.72</v>
      </c>
      <c r="M39" s="173"/>
      <c r="N39" s="173">
        <f t="shared" ref="N39:P39" si="9">ROUNDDOWN(N34*N37*N38,2)</f>
        <v>2.52</v>
      </c>
      <c r="O39" s="173">
        <f t="shared" si="9"/>
        <v>0.93</v>
      </c>
      <c r="P39" s="173">
        <f t="shared" si="9"/>
        <v>0.51</v>
      </c>
      <c r="Q39" s="173">
        <f t="shared" ref="Q39" si="10">ROUNDDOWN(Q34*Q37*Q38,2)</f>
        <v>0.34</v>
      </c>
      <c r="R39" s="173">
        <f>R36*R37</f>
        <v>0.60000000000000009</v>
      </c>
      <c r="S39" s="173">
        <f t="shared" ref="S39:U39" si="11">S36*S37</f>
        <v>1.4000000000000001</v>
      </c>
      <c r="T39" s="173">
        <f t="shared" si="11"/>
        <v>1.6</v>
      </c>
      <c r="U39" s="173">
        <f t="shared" si="11"/>
        <v>0.65</v>
      </c>
      <c r="V39" s="173"/>
      <c r="W39" s="173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  <c r="CG39" s="135"/>
      <c r="CH39" s="135"/>
      <c r="CI39" s="135"/>
      <c r="CJ39" s="135"/>
      <c r="CK39" s="135"/>
      <c r="CL39" s="135"/>
      <c r="CM39" s="135"/>
      <c r="CN39" s="135"/>
      <c r="CO39" s="135"/>
      <c r="CP39" s="135"/>
      <c r="CQ39" s="135"/>
      <c r="CR39" s="135"/>
      <c r="CS39" s="135"/>
      <c r="CT39" s="135"/>
      <c r="CU39" s="135"/>
      <c r="CV39" s="135"/>
      <c r="CW39" s="135"/>
      <c r="CX39" s="135"/>
      <c r="CY39" s="135"/>
      <c r="CZ39" s="135"/>
      <c r="DA39" s="135"/>
      <c r="DB39" s="135"/>
      <c r="DC39" s="135"/>
      <c r="DD39" s="135"/>
      <c r="DE39" s="135"/>
      <c r="DF39" s="135"/>
      <c r="DG39" s="135"/>
      <c r="DH39" s="135"/>
      <c r="DI39" s="135"/>
      <c r="DJ39" s="135"/>
      <c r="DK39" s="135"/>
      <c r="DL39" s="135"/>
      <c r="DM39" s="135"/>
      <c r="DN39" s="135"/>
      <c r="DO39" s="135"/>
      <c r="DP39" s="135"/>
      <c r="DQ39" s="135"/>
      <c r="DR39" s="135"/>
      <c r="DS39" s="135"/>
      <c r="DT39" s="135"/>
      <c r="DU39" s="135"/>
      <c r="DV39" s="135"/>
      <c r="DW39" s="135"/>
      <c r="DX39" s="135"/>
      <c r="DY39" s="135"/>
      <c r="DZ39" s="135"/>
      <c r="EA39" s="135"/>
      <c r="EB39" s="135"/>
      <c r="EC39" s="135"/>
      <c r="ED39" s="135"/>
      <c r="EE39" s="135"/>
      <c r="EF39" s="135"/>
      <c r="EG39" s="135"/>
      <c r="EH39" s="135"/>
      <c r="EI39" s="135"/>
      <c r="EJ39" s="135"/>
      <c r="EK39" s="135"/>
      <c r="EL39" s="135"/>
      <c r="EM39" s="135"/>
      <c r="EN39" s="135"/>
      <c r="EO39" s="135"/>
      <c r="EP39" s="135"/>
      <c r="EQ39" s="135"/>
      <c r="ER39" s="135"/>
      <c r="ES39" s="135"/>
      <c r="ET39" s="135"/>
      <c r="EU39" s="135"/>
      <c r="EV39" s="135"/>
      <c r="EW39" s="135"/>
      <c r="EX39" s="135"/>
      <c r="EY39" s="135"/>
      <c r="EZ39" s="135"/>
      <c r="FA39" s="135"/>
      <c r="FB39" s="135"/>
      <c r="FC39" s="135"/>
      <c r="FD39" s="135"/>
      <c r="FE39" s="135"/>
      <c r="FF39" s="135"/>
      <c r="FG39" s="135"/>
      <c r="FH39" s="135"/>
      <c r="FI39" s="135"/>
      <c r="FJ39" s="135"/>
      <c r="FK39" s="135"/>
      <c r="FL39" s="135"/>
      <c r="FM39" s="135"/>
      <c r="FN39" s="135"/>
      <c r="FO39" s="135"/>
      <c r="FP39" s="135"/>
      <c r="FQ39" s="135"/>
      <c r="FR39" s="135"/>
      <c r="FS39" s="135"/>
      <c r="FT39" s="135"/>
      <c r="FU39" s="135"/>
      <c r="FV39" s="135"/>
      <c r="FW39" s="135"/>
      <c r="FX39" s="135"/>
      <c r="FY39" s="135"/>
      <c r="FZ39" s="135"/>
    </row>
    <row r="40" spans="1:182" ht="24" customHeight="1" thickTop="1">
      <c r="A40" s="151"/>
      <c r="B40" s="152"/>
      <c r="C40" s="153"/>
      <c r="D40" s="149"/>
      <c r="E40" s="153"/>
      <c r="F40" s="154" t="s">
        <v>52</v>
      </c>
      <c r="G40" s="154" t="s">
        <v>52</v>
      </c>
      <c r="H40" s="154" t="s">
        <v>52</v>
      </c>
      <c r="I40" s="147" t="s">
        <v>89</v>
      </c>
      <c r="J40" s="147" t="s">
        <v>53</v>
      </c>
      <c r="K40" s="147"/>
      <c r="L40" s="147" t="s">
        <v>53</v>
      </c>
      <c r="M40" s="147"/>
      <c r="N40" s="147" t="s">
        <v>53</v>
      </c>
      <c r="O40" s="147" t="s">
        <v>90</v>
      </c>
      <c r="P40" s="147" t="s">
        <v>90</v>
      </c>
      <c r="Q40" s="147" t="s">
        <v>90</v>
      </c>
      <c r="R40" s="147"/>
      <c r="S40" s="147"/>
      <c r="T40" s="147"/>
      <c r="U40" s="147"/>
      <c r="V40" s="147"/>
      <c r="W40" s="147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  <c r="BS40" s="109"/>
      <c r="BT40" s="109"/>
      <c r="BU40" s="109"/>
      <c r="BV40" s="109"/>
      <c r="BW40" s="109"/>
      <c r="BX40" s="109"/>
      <c r="BY40" s="109"/>
      <c r="BZ40" s="109"/>
      <c r="CA40" s="109"/>
      <c r="CB40" s="109"/>
      <c r="CC40" s="109"/>
      <c r="CD40" s="109"/>
      <c r="CE40" s="109"/>
      <c r="CF40" s="109"/>
      <c r="CG40" s="109"/>
      <c r="CH40" s="109"/>
      <c r="CI40" s="109"/>
      <c r="CJ40" s="109"/>
      <c r="CK40" s="109"/>
      <c r="CL40" s="109"/>
      <c r="CM40" s="109"/>
      <c r="CN40" s="109"/>
      <c r="CO40" s="109"/>
      <c r="CP40" s="109"/>
      <c r="CQ40" s="109"/>
      <c r="CR40" s="109"/>
      <c r="CS40" s="109"/>
      <c r="CT40" s="109"/>
      <c r="CU40" s="109"/>
      <c r="CV40" s="109"/>
      <c r="CW40" s="109"/>
      <c r="CX40" s="109"/>
      <c r="CY40" s="109"/>
      <c r="CZ40" s="109"/>
      <c r="DA40" s="109"/>
      <c r="DB40" s="109"/>
      <c r="DC40" s="109"/>
      <c r="DD40" s="109"/>
      <c r="DE40" s="109"/>
      <c r="DF40" s="109"/>
      <c r="DG40" s="109"/>
      <c r="DH40" s="109"/>
      <c r="DI40" s="109"/>
      <c r="DJ40" s="109"/>
      <c r="DK40" s="109"/>
      <c r="DL40" s="109"/>
      <c r="DM40" s="109"/>
      <c r="DN40" s="109"/>
      <c r="DO40" s="109"/>
      <c r="DP40" s="109"/>
      <c r="DQ40" s="109"/>
      <c r="DR40" s="109"/>
      <c r="DS40" s="109"/>
      <c r="DT40" s="109"/>
      <c r="DU40" s="109"/>
      <c r="DV40" s="109"/>
      <c r="DW40" s="109"/>
      <c r="DX40" s="109"/>
      <c r="DY40" s="109"/>
      <c r="DZ40" s="109"/>
      <c r="EA40" s="109"/>
      <c r="EB40" s="109"/>
      <c r="EC40" s="109"/>
      <c r="ED40" s="109"/>
      <c r="EE40" s="109"/>
      <c r="EF40" s="109"/>
      <c r="EG40" s="109"/>
      <c r="EH40" s="109"/>
      <c r="EI40" s="109"/>
      <c r="EJ40" s="109"/>
      <c r="EK40" s="109"/>
      <c r="EL40" s="109"/>
      <c r="EM40" s="109"/>
      <c r="EN40" s="109"/>
      <c r="EO40" s="109"/>
      <c r="EP40" s="109"/>
      <c r="EQ40" s="109"/>
      <c r="ER40" s="109"/>
      <c r="ES40" s="109"/>
      <c r="ET40" s="109"/>
      <c r="EU40" s="109"/>
      <c r="EV40" s="109"/>
      <c r="EW40" s="109"/>
      <c r="EX40" s="109"/>
      <c r="EY40" s="109"/>
      <c r="EZ40" s="109"/>
      <c r="FA40" s="109"/>
      <c r="FB40" s="109"/>
      <c r="FC40" s="109"/>
      <c r="FD40" s="109"/>
      <c r="FE40" s="109"/>
      <c r="FF40" s="109"/>
      <c r="FG40" s="109"/>
      <c r="FH40" s="109"/>
      <c r="FI40" s="109"/>
      <c r="FJ40" s="109"/>
      <c r="FK40" s="109"/>
      <c r="FL40" s="109"/>
      <c r="FM40" s="109"/>
      <c r="FN40" s="109"/>
      <c r="FO40" s="109"/>
      <c r="FP40" s="109"/>
      <c r="FQ40" s="109"/>
      <c r="FR40" s="109"/>
      <c r="FS40" s="109"/>
      <c r="FT40" s="109"/>
      <c r="FU40" s="109"/>
      <c r="FV40" s="109"/>
      <c r="FW40" s="109"/>
      <c r="FX40" s="109"/>
      <c r="FY40" s="109"/>
      <c r="FZ40" s="109"/>
    </row>
    <row r="41" spans="1:182" ht="21" customHeight="1"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  <c r="BS41" s="109"/>
      <c r="BT41" s="109"/>
      <c r="BU41" s="109"/>
      <c r="BV41" s="109"/>
      <c r="BW41" s="109"/>
      <c r="BX41" s="109"/>
      <c r="BY41" s="109"/>
      <c r="BZ41" s="109"/>
      <c r="CA41" s="109"/>
      <c r="CB41" s="109"/>
      <c r="CC41" s="109"/>
      <c r="CD41" s="109"/>
      <c r="CE41" s="109"/>
      <c r="CF41" s="109"/>
      <c r="CG41" s="109"/>
      <c r="CH41" s="109"/>
      <c r="CI41" s="109"/>
      <c r="CJ41" s="109"/>
      <c r="CK41" s="109"/>
      <c r="CL41" s="109"/>
      <c r="CM41" s="109"/>
      <c r="CN41" s="109"/>
      <c r="CO41" s="109"/>
      <c r="CP41" s="109"/>
      <c r="CQ41" s="109"/>
      <c r="CR41" s="109"/>
      <c r="CS41" s="109"/>
      <c r="CT41" s="109"/>
      <c r="CU41" s="109"/>
      <c r="CV41" s="109"/>
      <c r="CW41" s="109"/>
      <c r="CX41" s="109"/>
      <c r="CY41" s="109"/>
      <c r="CZ41" s="109"/>
      <c r="DA41" s="109"/>
      <c r="DB41" s="109"/>
      <c r="DC41" s="109"/>
      <c r="DD41" s="109"/>
      <c r="DE41" s="109"/>
      <c r="DF41" s="109"/>
      <c r="DG41" s="109"/>
      <c r="DH41" s="109"/>
      <c r="DI41" s="109"/>
      <c r="DJ41" s="109"/>
      <c r="DK41" s="109"/>
      <c r="DL41" s="109"/>
      <c r="DM41" s="109"/>
      <c r="DN41" s="109"/>
      <c r="DO41" s="109"/>
      <c r="DP41" s="109"/>
      <c r="DQ41" s="109"/>
      <c r="DR41" s="109"/>
      <c r="DS41" s="109"/>
      <c r="DT41" s="109"/>
      <c r="DU41" s="109"/>
      <c r="DV41" s="109"/>
      <c r="DW41" s="109"/>
      <c r="DX41" s="109"/>
      <c r="DY41" s="109"/>
      <c r="DZ41" s="109"/>
      <c r="EA41" s="109"/>
      <c r="EB41" s="109"/>
      <c r="EC41" s="109"/>
      <c r="ED41" s="109"/>
      <c r="EE41" s="109"/>
      <c r="EF41" s="109"/>
      <c r="EG41" s="109"/>
      <c r="EH41" s="109"/>
      <c r="EI41" s="109"/>
      <c r="EJ41" s="109"/>
      <c r="EK41" s="109"/>
      <c r="EL41" s="109"/>
      <c r="EM41" s="109"/>
      <c r="EN41" s="109"/>
      <c r="EO41" s="109"/>
      <c r="EP41" s="109"/>
      <c r="EQ41" s="109"/>
      <c r="ER41" s="109"/>
      <c r="ES41" s="109"/>
      <c r="ET41" s="109"/>
      <c r="EU41" s="109"/>
      <c r="EV41" s="109"/>
      <c r="EW41" s="109"/>
      <c r="EX41" s="109"/>
      <c r="EY41" s="109"/>
      <c r="EZ41" s="109"/>
      <c r="FA41" s="109"/>
      <c r="FB41" s="109"/>
      <c r="FC41" s="109"/>
      <c r="FD41" s="109"/>
      <c r="FE41" s="109"/>
      <c r="FF41" s="109"/>
      <c r="FG41" s="109"/>
      <c r="FH41" s="109"/>
      <c r="FI41" s="109"/>
      <c r="FJ41" s="109"/>
      <c r="FK41" s="109"/>
      <c r="FL41" s="109"/>
      <c r="FM41" s="109"/>
      <c r="FN41" s="109"/>
      <c r="FO41" s="109"/>
      <c r="FP41" s="109"/>
      <c r="FQ41" s="109"/>
      <c r="FR41" s="109"/>
      <c r="FS41" s="109"/>
      <c r="FT41" s="109"/>
      <c r="FU41" s="109"/>
      <c r="FV41" s="109"/>
      <c r="FW41" s="109"/>
      <c r="FX41" s="109"/>
      <c r="FY41" s="109"/>
      <c r="FZ41" s="109"/>
    </row>
    <row r="42" spans="1:182" ht="21" customHeight="1"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  <c r="BH42" s="109"/>
      <c r="BI42" s="109"/>
      <c r="BJ42" s="109"/>
      <c r="BK42" s="109"/>
      <c r="BL42" s="109"/>
      <c r="BM42" s="109"/>
      <c r="BN42" s="109"/>
      <c r="BO42" s="109"/>
      <c r="BP42" s="109"/>
      <c r="BQ42" s="109"/>
      <c r="BR42" s="109"/>
      <c r="BS42" s="109"/>
      <c r="BT42" s="109"/>
      <c r="BU42" s="109"/>
      <c r="BV42" s="109"/>
      <c r="BW42" s="109"/>
      <c r="BX42" s="109"/>
      <c r="BY42" s="109"/>
      <c r="BZ42" s="109"/>
      <c r="CA42" s="109"/>
      <c r="CB42" s="109"/>
      <c r="CC42" s="109"/>
      <c r="CD42" s="109"/>
      <c r="CE42" s="109"/>
      <c r="CF42" s="109"/>
      <c r="CG42" s="109"/>
      <c r="CH42" s="109"/>
      <c r="CI42" s="109"/>
      <c r="CJ42" s="109"/>
      <c r="CK42" s="109"/>
      <c r="CL42" s="109"/>
      <c r="CM42" s="109"/>
      <c r="CN42" s="109"/>
      <c r="CO42" s="109"/>
      <c r="CP42" s="109"/>
      <c r="CQ42" s="109"/>
      <c r="CR42" s="109"/>
      <c r="CS42" s="109"/>
      <c r="CT42" s="109"/>
      <c r="CU42" s="109"/>
      <c r="CV42" s="109"/>
      <c r="CW42" s="109"/>
      <c r="CX42" s="109"/>
      <c r="CY42" s="109"/>
      <c r="CZ42" s="109"/>
      <c r="DA42" s="109"/>
      <c r="DB42" s="109"/>
      <c r="DC42" s="109"/>
      <c r="DD42" s="109"/>
      <c r="DE42" s="109"/>
      <c r="DF42" s="109"/>
      <c r="DG42" s="109"/>
      <c r="DH42" s="109"/>
      <c r="DI42" s="109"/>
      <c r="DJ42" s="109"/>
      <c r="DK42" s="109"/>
      <c r="DL42" s="109"/>
      <c r="DM42" s="109"/>
      <c r="DN42" s="109"/>
      <c r="DO42" s="109"/>
      <c r="DP42" s="109"/>
      <c r="DQ42" s="109"/>
      <c r="DR42" s="109"/>
      <c r="DS42" s="109"/>
      <c r="DT42" s="109"/>
      <c r="DU42" s="109"/>
      <c r="DV42" s="109"/>
      <c r="DW42" s="109"/>
      <c r="DX42" s="109"/>
      <c r="DY42" s="109"/>
      <c r="DZ42" s="109"/>
      <c r="EA42" s="109"/>
      <c r="EB42" s="109"/>
      <c r="EC42" s="109"/>
      <c r="ED42" s="109"/>
      <c r="EE42" s="109"/>
      <c r="EF42" s="109"/>
      <c r="EG42" s="109"/>
      <c r="EH42" s="109"/>
      <c r="EI42" s="109"/>
      <c r="EJ42" s="109"/>
      <c r="EK42" s="109"/>
      <c r="EL42" s="109"/>
      <c r="EM42" s="109"/>
      <c r="EN42" s="109"/>
      <c r="EO42" s="109"/>
      <c r="EP42" s="109"/>
      <c r="EQ42" s="109"/>
      <c r="ER42" s="109"/>
      <c r="ES42" s="109"/>
      <c r="ET42" s="109"/>
      <c r="EU42" s="109"/>
      <c r="EV42" s="109"/>
      <c r="EW42" s="109"/>
      <c r="EX42" s="109"/>
      <c r="EY42" s="109"/>
      <c r="EZ42" s="109"/>
      <c r="FA42" s="109"/>
      <c r="FB42" s="109"/>
      <c r="FC42" s="109"/>
      <c r="FD42" s="109"/>
      <c r="FE42" s="109"/>
      <c r="FF42" s="109"/>
      <c r="FG42" s="109"/>
      <c r="FH42" s="109"/>
      <c r="FI42" s="109"/>
      <c r="FJ42" s="109"/>
      <c r="FK42" s="109"/>
      <c r="FL42" s="109"/>
      <c r="FM42" s="109"/>
      <c r="FN42" s="109"/>
      <c r="FO42" s="109"/>
      <c r="FP42" s="109"/>
      <c r="FQ42" s="109"/>
      <c r="FR42" s="109"/>
      <c r="FS42" s="109"/>
      <c r="FT42" s="109"/>
      <c r="FU42" s="109"/>
      <c r="FV42" s="109"/>
      <c r="FW42" s="109"/>
      <c r="FX42" s="109"/>
      <c r="FY42" s="109"/>
      <c r="FZ42" s="109"/>
    </row>
    <row r="43" spans="1:182" ht="21" customHeight="1"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09"/>
      <c r="BF43" s="109"/>
      <c r="BG43" s="109"/>
      <c r="BH43" s="109"/>
      <c r="BI43" s="109"/>
      <c r="BJ43" s="109"/>
      <c r="BK43" s="109"/>
      <c r="BL43" s="109"/>
      <c r="BM43" s="109"/>
      <c r="BN43" s="109"/>
      <c r="BO43" s="109"/>
      <c r="BP43" s="109"/>
      <c r="BQ43" s="109"/>
      <c r="BR43" s="109"/>
      <c r="BS43" s="109"/>
      <c r="BT43" s="109"/>
      <c r="BU43" s="109"/>
      <c r="BV43" s="109"/>
      <c r="BW43" s="109"/>
      <c r="BX43" s="109"/>
      <c r="BY43" s="109"/>
      <c r="BZ43" s="109"/>
      <c r="CA43" s="109"/>
      <c r="CB43" s="109"/>
      <c r="CC43" s="109"/>
      <c r="CD43" s="109"/>
      <c r="CE43" s="109"/>
      <c r="CF43" s="109"/>
      <c r="CG43" s="109"/>
      <c r="CH43" s="109"/>
      <c r="CI43" s="109"/>
      <c r="CJ43" s="109"/>
      <c r="CK43" s="109"/>
      <c r="CL43" s="109"/>
      <c r="CM43" s="109"/>
      <c r="CN43" s="109"/>
      <c r="CO43" s="109"/>
      <c r="CP43" s="109"/>
      <c r="CQ43" s="109"/>
      <c r="CR43" s="109"/>
      <c r="CS43" s="109"/>
      <c r="CT43" s="109"/>
      <c r="CU43" s="109"/>
      <c r="CV43" s="109"/>
      <c r="CW43" s="109"/>
      <c r="CX43" s="109"/>
      <c r="CY43" s="109"/>
      <c r="CZ43" s="109"/>
      <c r="DA43" s="109"/>
      <c r="DB43" s="109"/>
      <c r="DC43" s="109"/>
      <c r="DD43" s="109"/>
      <c r="DE43" s="109"/>
      <c r="DF43" s="109"/>
      <c r="DG43" s="109"/>
      <c r="DH43" s="109"/>
      <c r="DI43" s="109"/>
      <c r="DJ43" s="109"/>
      <c r="DK43" s="109"/>
      <c r="DL43" s="109"/>
      <c r="DM43" s="109"/>
      <c r="DN43" s="109"/>
      <c r="DO43" s="109"/>
      <c r="DP43" s="109"/>
      <c r="DQ43" s="109"/>
      <c r="DR43" s="109"/>
      <c r="DS43" s="109"/>
      <c r="DT43" s="109"/>
      <c r="DU43" s="109"/>
      <c r="DV43" s="109"/>
      <c r="DW43" s="109"/>
      <c r="DX43" s="109"/>
      <c r="DY43" s="109"/>
      <c r="DZ43" s="109"/>
      <c r="EA43" s="109"/>
      <c r="EB43" s="109"/>
      <c r="EC43" s="109"/>
      <c r="ED43" s="109"/>
      <c r="EE43" s="109"/>
      <c r="EF43" s="109"/>
      <c r="EG43" s="109"/>
      <c r="EH43" s="109"/>
      <c r="EI43" s="109"/>
      <c r="EJ43" s="109"/>
      <c r="EK43" s="109"/>
      <c r="EL43" s="109"/>
      <c r="EM43" s="109"/>
      <c r="EN43" s="109"/>
      <c r="EO43" s="109"/>
      <c r="EP43" s="109"/>
      <c r="EQ43" s="109"/>
      <c r="ER43" s="109"/>
      <c r="ES43" s="109"/>
      <c r="ET43" s="109"/>
      <c r="EU43" s="109"/>
      <c r="EV43" s="109"/>
      <c r="EW43" s="109"/>
      <c r="EX43" s="109"/>
      <c r="EY43" s="109"/>
      <c r="EZ43" s="109"/>
      <c r="FA43" s="109"/>
      <c r="FB43" s="109"/>
      <c r="FC43" s="109"/>
      <c r="FD43" s="109"/>
      <c r="FE43" s="109"/>
      <c r="FF43" s="109"/>
      <c r="FG43" s="109"/>
      <c r="FH43" s="109"/>
      <c r="FI43" s="109"/>
      <c r="FJ43" s="109"/>
      <c r="FK43" s="109"/>
      <c r="FL43" s="109"/>
      <c r="FM43" s="109"/>
      <c r="FN43" s="109"/>
      <c r="FO43" s="109"/>
      <c r="FP43" s="109"/>
      <c r="FQ43" s="109"/>
      <c r="FR43" s="109"/>
      <c r="FS43" s="109"/>
      <c r="FT43" s="109"/>
      <c r="FU43" s="109"/>
      <c r="FV43" s="109"/>
      <c r="FW43" s="109"/>
      <c r="FX43" s="109"/>
      <c r="FY43" s="109"/>
      <c r="FZ43" s="109"/>
    </row>
    <row r="44" spans="1:182" ht="21" customHeight="1">
      <c r="C44" s="109"/>
      <c r="D44" s="109"/>
      <c r="E44" s="10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109"/>
      <c r="BR44" s="109"/>
      <c r="BS44" s="109"/>
      <c r="BT44" s="109"/>
      <c r="BU44" s="109"/>
      <c r="BV44" s="109"/>
      <c r="BW44" s="109"/>
      <c r="BX44" s="109"/>
      <c r="BY44" s="109"/>
      <c r="BZ44" s="109"/>
      <c r="CA44" s="109"/>
      <c r="CB44" s="109"/>
      <c r="CC44" s="109"/>
      <c r="CD44" s="109"/>
      <c r="CE44" s="109"/>
      <c r="CF44" s="109"/>
      <c r="CG44" s="109"/>
      <c r="CH44" s="109"/>
      <c r="CI44" s="109"/>
      <c r="CJ44" s="109"/>
      <c r="CK44" s="109"/>
      <c r="CL44" s="109"/>
      <c r="CM44" s="109"/>
      <c r="CN44" s="109"/>
      <c r="CO44" s="109"/>
      <c r="CP44" s="109"/>
      <c r="CQ44" s="109"/>
      <c r="CR44" s="109"/>
      <c r="CS44" s="109"/>
      <c r="CT44" s="109"/>
      <c r="CU44" s="109"/>
      <c r="CV44" s="109"/>
      <c r="CW44" s="109"/>
      <c r="CX44" s="109"/>
      <c r="CY44" s="109"/>
      <c r="CZ44" s="109"/>
      <c r="DA44" s="109"/>
      <c r="DB44" s="109"/>
      <c r="DC44" s="109"/>
      <c r="DD44" s="109"/>
      <c r="DE44" s="109"/>
      <c r="DF44" s="109"/>
      <c r="DG44" s="109"/>
      <c r="DH44" s="109"/>
      <c r="DI44" s="109"/>
      <c r="DJ44" s="109"/>
      <c r="DK44" s="109"/>
      <c r="DL44" s="109"/>
      <c r="DM44" s="109"/>
      <c r="DN44" s="109"/>
      <c r="DO44" s="109"/>
      <c r="DP44" s="109"/>
      <c r="DQ44" s="109"/>
      <c r="DR44" s="109"/>
      <c r="DS44" s="109"/>
      <c r="DT44" s="109"/>
      <c r="DU44" s="109"/>
      <c r="DV44" s="109"/>
      <c r="DW44" s="109"/>
      <c r="DX44" s="109"/>
      <c r="DY44" s="109"/>
      <c r="DZ44" s="109"/>
      <c r="EA44" s="109"/>
      <c r="EB44" s="109"/>
      <c r="EC44" s="109"/>
      <c r="ED44" s="109"/>
      <c r="EE44" s="109"/>
      <c r="EF44" s="109"/>
      <c r="EG44" s="109"/>
      <c r="EH44" s="109"/>
      <c r="EI44" s="109"/>
      <c r="EJ44" s="109"/>
      <c r="EK44" s="109"/>
      <c r="EL44" s="109"/>
      <c r="EM44" s="109"/>
      <c r="EN44" s="109"/>
      <c r="EO44" s="109"/>
      <c r="EP44" s="109"/>
      <c r="EQ44" s="109"/>
      <c r="ER44" s="109"/>
      <c r="ES44" s="109"/>
      <c r="ET44" s="109"/>
      <c r="EU44" s="109"/>
      <c r="EV44" s="109"/>
      <c r="EW44" s="109"/>
      <c r="EX44" s="109"/>
      <c r="EY44" s="109"/>
      <c r="EZ44" s="109"/>
      <c r="FA44" s="109"/>
      <c r="FB44" s="109"/>
      <c r="FC44" s="109"/>
      <c r="FD44" s="109"/>
      <c r="FE44" s="109"/>
      <c r="FF44" s="109"/>
      <c r="FG44" s="109"/>
      <c r="FH44" s="109"/>
      <c r="FI44" s="109"/>
      <c r="FJ44" s="109"/>
      <c r="FK44" s="109"/>
      <c r="FL44" s="109"/>
      <c r="FM44" s="109"/>
      <c r="FN44" s="109"/>
      <c r="FO44" s="109"/>
      <c r="FP44" s="109"/>
      <c r="FQ44" s="109"/>
      <c r="FR44" s="109"/>
      <c r="FS44" s="109"/>
      <c r="FT44" s="109"/>
      <c r="FU44" s="109"/>
      <c r="FV44" s="109"/>
      <c r="FW44" s="109"/>
      <c r="FX44" s="109"/>
      <c r="FY44" s="109"/>
      <c r="FZ44" s="109"/>
    </row>
    <row r="45" spans="1:182" ht="21" customHeight="1"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09"/>
      <c r="BR45" s="109"/>
      <c r="BS45" s="109"/>
      <c r="BT45" s="109"/>
      <c r="BU45" s="109"/>
      <c r="BV45" s="109"/>
      <c r="BW45" s="109"/>
      <c r="BX45" s="109"/>
      <c r="BY45" s="109"/>
      <c r="BZ45" s="109"/>
      <c r="CA45" s="109"/>
      <c r="CB45" s="109"/>
      <c r="CC45" s="109"/>
      <c r="CD45" s="109"/>
      <c r="CE45" s="109"/>
      <c r="CF45" s="109"/>
      <c r="CG45" s="109"/>
      <c r="CH45" s="109"/>
      <c r="CI45" s="109"/>
      <c r="CJ45" s="109"/>
      <c r="CK45" s="109"/>
      <c r="CL45" s="109"/>
      <c r="CM45" s="109"/>
      <c r="CN45" s="109"/>
      <c r="CO45" s="109"/>
      <c r="CP45" s="109"/>
      <c r="CQ45" s="109"/>
      <c r="CR45" s="109"/>
      <c r="CS45" s="109"/>
      <c r="CT45" s="109"/>
      <c r="CU45" s="109"/>
      <c r="CV45" s="109"/>
      <c r="CW45" s="109"/>
      <c r="CX45" s="109"/>
      <c r="CY45" s="109"/>
      <c r="CZ45" s="109"/>
      <c r="DA45" s="109"/>
      <c r="DB45" s="109"/>
      <c r="DC45" s="109"/>
      <c r="DD45" s="109"/>
      <c r="DE45" s="109"/>
      <c r="DF45" s="109"/>
      <c r="DG45" s="109"/>
      <c r="DH45" s="109"/>
      <c r="DI45" s="109"/>
      <c r="DJ45" s="109"/>
      <c r="DK45" s="109"/>
      <c r="DL45" s="109"/>
      <c r="DM45" s="109"/>
      <c r="DN45" s="109"/>
      <c r="DO45" s="109"/>
      <c r="DP45" s="109"/>
      <c r="DQ45" s="109"/>
      <c r="DR45" s="109"/>
      <c r="DS45" s="109"/>
      <c r="DT45" s="109"/>
      <c r="DU45" s="109"/>
      <c r="DV45" s="109"/>
      <c r="DW45" s="109"/>
      <c r="DX45" s="109"/>
      <c r="DY45" s="109"/>
      <c r="DZ45" s="109"/>
      <c r="EA45" s="109"/>
      <c r="EB45" s="109"/>
      <c r="EC45" s="109"/>
      <c r="ED45" s="109"/>
      <c r="EE45" s="109"/>
      <c r="EF45" s="109"/>
      <c r="EG45" s="109"/>
      <c r="EH45" s="109"/>
      <c r="EI45" s="109"/>
      <c r="EJ45" s="109"/>
      <c r="EK45" s="109"/>
      <c r="EL45" s="109"/>
      <c r="EM45" s="109"/>
      <c r="EN45" s="109"/>
      <c r="EO45" s="109"/>
      <c r="EP45" s="109"/>
      <c r="EQ45" s="109"/>
      <c r="ER45" s="109"/>
      <c r="ES45" s="109"/>
      <c r="ET45" s="109"/>
      <c r="EU45" s="109"/>
      <c r="EV45" s="109"/>
      <c r="EW45" s="109"/>
      <c r="EX45" s="109"/>
      <c r="EY45" s="109"/>
      <c r="EZ45" s="109"/>
      <c r="FA45" s="109"/>
      <c r="FB45" s="109"/>
      <c r="FC45" s="109"/>
      <c r="FD45" s="109"/>
      <c r="FE45" s="109"/>
      <c r="FF45" s="109"/>
      <c r="FG45" s="109"/>
      <c r="FH45" s="109"/>
      <c r="FI45" s="109"/>
      <c r="FJ45" s="109"/>
      <c r="FK45" s="109"/>
      <c r="FL45" s="109"/>
      <c r="FM45" s="109"/>
      <c r="FN45" s="109"/>
      <c r="FO45" s="109"/>
      <c r="FP45" s="109"/>
      <c r="FQ45" s="109"/>
      <c r="FR45" s="109"/>
      <c r="FS45" s="109"/>
      <c r="FT45" s="109"/>
      <c r="FU45" s="109"/>
      <c r="FV45" s="109"/>
      <c r="FW45" s="109"/>
      <c r="FX45" s="109"/>
      <c r="FY45" s="109"/>
      <c r="FZ45" s="109"/>
    </row>
    <row r="46" spans="1:182" ht="21" customHeight="1"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09"/>
      <c r="BR46" s="109"/>
      <c r="BS46" s="109"/>
      <c r="BT46" s="109"/>
      <c r="BU46" s="109"/>
      <c r="BV46" s="109"/>
      <c r="BW46" s="109"/>
      <c r="BX46" s="109"/>
      <c r="BY46" s="109"/>
      <c r="BZ46" s="109"/>
      <c r="CA46" s="109"/>
      <c r="CB46" s="109"/>
      <c r="CC46" s="109"/>
      <c r="CD46" s="109"/>
      <c r="CE46" s="109"/>
      <c r="CF46" s="109"/>
      <c r="CG46" s="109"/>
      <c r="CH46" s="109"/>
      <c r="CI46" s="109"/>
      <c r="CJ46" s="109"/>
      <c r="CK46" s="109"/>
      <c r="CL46" s="109"/>
      <c r="CM46" s="109"/>
      <c r="CN46" s="109"/>
      <c r="CO46" s="109"/>
      <c r="CP46" s="109"/>
      <c r="CQ46" s="109"/>
      <c r="CR46" s="109"/>
      <c r="CS46" s="109"/>
      <c r="CT46" s="109"/>
      <c r="CU46" s="109"/>
      <c r="CV46" s="109"/>
      <c r="CW46" s="109"/>
      <c r="CX46" s="109"/>
      <c r="CY46" s="109"/>
      <c r="CZ46" s="109"/>
      <c r="DA46" s="109"/>
      <c r="DB46" s="109"/>
      <c r="DC46" s="109"/>
      <c r="DD46" s="109"/>
      <c r="DE46" s="109"/>
      <c r="DF46" s="109"/>
      <c r="DG46" s="109"/>
      <c r="DH46" s="109"/>
      <c r="DI46" s="109"/>
      <c r="DJ46" s="109"/>
      <c r="DK46" s="109"/>
      <c r="DL46" s="109"/>
      <c r="DM46" s="109"/>
      <c r="DN46" s="109"/>
      <c r="DO46" s="109"/>
      <c r="DP46" s="109"/>
      <c r="DQ46" s="109"/>
      <c r="DR46" s="109"/>
      <c r="DS46" s="109"/>
      <c r="DT46" s="109"/>
      <c r="DU46" s="109"/>
      <c r="DV46" s="109"/>
      <c r="DW46" s="109"/>
      <c r="DX46" s="109"/>
      <c r="DY46" s="109"/>
      <c r="DZ46" s="109"/>
      <c r="EA46" s="109"/>
      <c r="EB46" s="109"/>
      <c r="EC46" s="109"/>
      <c r="ED46" s="109"/>
      <c r="EE46" s="109"/>
      <c r="EF46" s="109"/>
      <c r="EG46" s="109"/>
      <c r="EH46" s="109"/>
      <c r="EI46" s="109"/>
      <c r="EJ46" s="109"/>
      <c r="EK46" s="109"/>
      <c r="EL46" s="109"/>
      <c r="EM46" s="109"/>
      <c r="EN46" s="109"/>
      <c r="EO46" s="109"/>
      <c r="EP46" s="109"/>
      <c r="EQ46" s="109"/>
      <c r="ER46" s="109"/>
      <c r="ES46" s="109"/>
      <c r="ET46" s="109"/>
      <c r="EU46" s="109"/>
      <c r="EV46" s="109"/>
      <c r="EW46" s="109"/>
      <c r="EX46" s="109"/>
      <c r="EY46" s="109"/>
      <c r="EZ46" s="109"/>
      <c r="FA46" s="109"/>
      <c r="FB46" s="109"/>
      <c r="FC46" s="109"/>
      <c r="FD46" s="109"/>
      <c r="FE46" s="109"/>
      <c r="FF46" s="109"/>
      <c r="FG46" s="109"/>
      <c r="FH46" s="109"/>
      <c r="FI46" s="109"/>
      <c r="FJ46" s="109"/>
      <c r="FK46" s="109"/>
      <c r="FL46" s="109"/>
      <c r="FM46" s="109"/>
      <c r="FN46" s="109"/>
      <c r="FO46" s="109"/>
      <c r="FP46" s="109"/>
      <c r="FQ46" s="109"/>
      <c r="FR46" s="109"/>
      <c r="FS46" s="109"/>
      <c r="FT46" s="109"/>
      <c r="FU46" s="109"/>
      <c r="FV46" s="109"/>
      <c r="FW46" s="109"/>
      <c r="FX46" s="109"/>
      <c r="FY46" s="109"/>
      <c r="FZ46" s="109"/>
    </row>
    <row r="47" spans="1:182" ht="21" customHeight="1"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09"/>
      <c r="BR47" s="109"/>
      <c r="BS47" s="109"/>
      <c r="BT47" s="109"/>
      <c r="BU47" s="109"/>
      <c r="BV47" s="109"/>
      <c r="BW47" s="109"/>
      <c r="BX47" s="109"/>
      <c r="BY47" s="109"/>
      <c r="BZ47" s="109"/>
      <c r="CA47" s="109"/>
      <c r="CB47" s="109"/>
      <c r="CC47" s="109"/>
      <c r="CD47" s="109"/>
      <c r="CE47" s="109"/>
      <c r="CF47" s="109"/>
      <c r="CG47" s="109"/>
      <c r="CH47" s="109"/>
      <c r="CI47" s="109"/>
      <c r="CJ47" s="109"/>
      <c r="CK47" s="109"/>
      <c r="CL47" s="109"/>
      <c r="CM47" s="109"/>
      <c r="CN47" s="109"/>
      <c r="CO47" s="109"/>
      <c r="CP47" s="109"/>
      <c r="CQ47" s="109"/>
      <c r="CR47" s="109"/>
      <c r="CS47" s="109"/>
      <c r="CT47" s="109"/>
      <c r="CU47" s="109"/>
      <c r="CV47" s="109"/>
      <c r="CW47" s="109"/>
      <c r="CX47" s="109"/>
      <c r="CY47" s="109"/>
      <c r="CZ47" s="109"/>
      <c r="DA47" s="109"/>
      <c r="DB47" s="109"/>
      <c r="DC47" s="109"/>
      <c r="DD47" s="109"/>
      <c r="DE47" s="109"/>
      <c r="DF47" s="109"/>
      <c r="DG47" s="109"/>
      <c r="DH47" s="109"/>
      <c r="DI47" s="109"/>
      <c r="DJ47" s="109"/>
      <c r="DK47" s="109"/>
      <c r="DL47" s="109"/>
      <c r="DM47" s="109"/>
      <c r="DN47" s="109"/>
      <c r="DO47" s="109"/>
      <c r="DP47" s="109"/>
      <c r="DQ47" s="109"/>
      <c r="DR47" s="109"/>
      <c r="DS47" s="109"/>
      <c r="DT47" s="109"/>
      <c r="DU47" s="109"/>
      <c r="DV47" s="109"/>
      <c r="DW47" s="109"/>
      <c r="DX47" s="109"/>
      <c r="DY47" s="109"/>
      <c r="DZ47" s="109"/>
      <c r="EA47" s="109"/>
      <c r="EB47" s="109"/>
      <c r="EC47" s="109"/>
      <c r="ED47" s="109"/>
      <c r="EE47" s="109"/>
      <c r="EF47" s="109"/>
      <c r="EG47" s="109"/>
      <c r="EH47" s="109"/>
      <c r="EI47" s="109"/>
      <c r="EJ47" s="109"/>
      <c r="EK47" s="109"/>
      <c r="EL47" s="109"/>
      <c r="EM47" s="109"/>
      <c r="EN47" s="109"/>
      <c r="EO47" s="109"/>
      <c r="EP47" s="109"/>
      <c r="EQ47" s="109"/>
      <c r="ER47" s="109"/>
      <c r="ES47" s="109"/>
      <c r="ET47" s="109"/>
      <c r="EU47" s="109"/>
      <c r="EV47" s="109"/>
      <c r="EW47" s="109"/>
      <c r="EX47" s="109"/>
      <c r="EY47" s="109"/>
      <c r="EZ47" s="109"/>
      <c r="FA47" s="109"/>
      <c r="FB47" s="109"/>
      <c r="FC47" s="109"/>
      <c r="FD47" s="109"/>
      <c r="FE47" s="109"/>
      <c r="FF47" s="109"/>
      <c r="FG47" s="109"/>
      <c r="FH47" s="109"/>
      <c r="FI47" s="109"/>
      <c r="FJ47" s="109"/>
      <c r="FK47" s="109"/>
      <c r="FL47" s="109"/>
      <c r="FM47" s="109"/>
      <c r="FN47" s="109"/>
      <c r="FO47" s="109"/>
      <c r="FP47" s="109"/>
      <c r="FQ47" s="109"/>
      <c r="FR47" s="109"/>
      <c r="FS47" s="109"/>
      <c r="FT47" s="109"/>
      <c r="FU47" s="109"/>
      <c r="FV47" s="109"/>
      <c r="FW47" s="109"/>
      <c r="FX47" s="109"/>
      <c r="FY47" s="109"/>
      <c r="FZ47" s="109"/>
    </row>
    <row r="48" spans="1:182" ht="21" customHeight="1"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09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  <c r="CG48" s="109"/>
      <c r="CH48" s="109"/>
      <c r="CI48" s="109"/>
      <c r="CJ48" s="109"/>
      <c r="CK48" s="109"/>
      <c r="CL48" s="109"/>
      <c r="CM48" s="109"/>
      <c r="CN48" s="109"/>
      <c r="CO48" s="109"/>
      <c r="CP48" s="109"/>
      <c r="CQ48" s="109"/>
      <c r="CR48" s="109"/>
      <c r="CS48" s="109"/>
      <c r="CT48" s="109"/>
      <c r="CU48" s="109"/>
      <c r="CV48" s="109"/>
      <c r="CW48" s="109"/>
      <c r="CX48" s="109"/>
      <c r="CY48" s="109"/>
      <c r="CZ48" s="109"/>
      <c r="DA48" s="109"/>
      <c r="DB48" s="109"/>
      <c r="DC48" s="109"/>
      <c r="DD48" s="109"/>
      <c r="DE48" s="109"/>
      <c r="DF48" s="109"/>
      <c r="DG48" s="109"/>
      <c r="DH48" s="109"/>
      <c r="DI48" s="109"/>
      <c r="DJ48" s="109"/>
      <c r="DK48" s="109"/>
      <c r="DL48" s="109"/>
      <c r="DM48" s="109"/>
      <c r="DN48" s="109"/>
      <c r="DO48" s="109"/>
      <c r="DP48" s="109"/>
      <c r="DQ48" s="109"/>
      <c r="DR48" s="109"/>
      <c r="DS48" s="109"/>
      <c r="DT48" s="109"/>
      <c r="DU48" s="109"/>
      <c r="DV48" s="109"/>
      <c r="DW48" s="109"/>
      <c r="DX48" s="109"/>
      <c r="DY48" s="109"/>
      <c r="DZ48" s="109"/>
      <c r="EA48" s="109"/>
      <c r="EB48" s="109"/>
      <c r="EC48" s="109"/>
      <c r="ED48" s="109"/>
      <c r="EE48" s="109"/>
      <c r="EF48" s="109"/>
      <c r="EG48" s="109"/>
      <c r="EH48" s="109"/>
      <c r="EI48" s="109"/>
      <c r="EJ48" s="109"/>
      <c r="EK48" s="109"/>
      <c r="EL48" s="109"/>
      <c r="EM48" s="109"/>
      <c r="EN48" s="109"/>
      <c r="EO48" s="109"/>
      <c r="EP48" s="109"/>
      <c r="EQ48" s="109"/>
      <c r="ER48" s="109"/>
      <c r="ES48" s="109"/>
      <c r="ET48" s="109"/>
      <c r="EU48" s="109"/>
      <c r="EV48" s="109"/>
      <c r="EW48" s="109"/>
      <c r="EX48" s="109"/>
      <c r="EY48" s="109"/>
      <c r="EZ48" s="109"/>
      <c r="FA48" s="109"/>
      <c r="FB48" s="109"/>
      <c r="FC48" s="109"/>
      <c r="FD48" s="109"/>
      <c r="FE48" s="109"/>
      <c r="FF48" s="109"/>
      <c r="FG48" s="109"/>
      <c r="FH48" s="109"/>
      <c r="FI48" s="109"/>
      <c r="FJ48" s="109"/>
      <c r="FK48" s="109"/>
      <c r="FL48" s="109"/>
      <c r="FM48" s="109"/>
      <c r="FN48" s="109"/>
      <c r="FO48" s="109"/>
      <c r="FP48" s="109"/>
      <c r="FQ48" s="109"/>
      <c r="FR48" s="109"/>
      <c r="FS48" s="109"/>
      <c r="FT48" s="109"/>
      <c r="FU48" s="109"/>
      <c r="FV48" s="109"/>
      <c r="FW48" s="109"/>
      <c r="FX48" s="109"/>
      <c r="FY48" s="109"/>
      <c r="FZ48" s="109"/>
    </row>
    <row r="49" spans="3:182" ht="21" customHeight="1"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09"/>
      <c r="BR49" s="109"/>
      <c r="BS49" s="109"/>
      <c r="BT49" s="109"/>
      <c r="BU49" s="109"/>
      <c r="BV49" s="109"/>
      <c r="BW49" s="109"/>
      <c r="BX49" s="109"/>
      <c r="BY49" s="109"/>
      <c r="BZ49" s="109"/>
      <c r="CA49" s="109"/>
      <c r="CB49" s="109"/>
      <c r="CC49" s="109"/>
      <c r="CD49" s="109"/>
      <c r="CE49" s="109"/>
      <c r="CF49" s="109"/>
      <c r="CG49" s="109"/>
      <c r="CH49" s="109"/>
      <c r="CI49" s="109"/>
      <c r="CJ49" s="109"/>
      <c r="CK49" s="109"/>
      <c r="CL49" s="109"/>
      <c r="CM49" s="109"/>
      <c r="CN49" s="109"/>
      <c r="CO49" s="109"/>
      <c r="CP49" s="109"/>
      <c r="CQ49" s="109"/>
      <c r="CR49" s="109"/>
      <c r="CS49" s="109"/>
      <c r="CT49" s="109"/>
      <c r="CU49" s="109"/>
      <c r="CV49" s="109"/>
      <c r="CW49" s="109"/>
      <c r="CX49" s="109"/>
      <c r="CY49" s="109"/>
      <c r="CZ49" s="109"/>
      <c r="DA49" s="109"/>
      <c r="DB49" s="109"/>
      <c r="DC49" s="109"/>
      <c r="DD49" s="109"/>
      <c r="DE49" s="109"/>
      <c r="DF49" s="109"/>
      <c r="DG49" s="109"/>
      <c r="DH49" s="109"/>
      <c r="DI49" s="109"/>
      <c r="DJ49" s="109"/>
      <c r="DK49" s="109"/>
      <c r="DL49" s="109"/>
      <c r="DM49" s="109"/>
      <c r="DN49" s="109"/>
      <c r="DO49" s="109"/>
      <c r="DP49" s="109"/>
      <c r="DQ49" s="109"/>
      <c r="DR49" s="109"/>
      <c r="DS49" s="109"/>
      <c r="DT49" s="109"/>
      <c r="DU49" s="109"/>
      <c r="DV49" s="109"/>
      <c r="DW49" s="109"/>
      <c r="DX49" s="109"/>
      <c r="DY49" s="109"/>
      <c r="DZ49" s="109"/>
      <c r="EA49" s="109"/>
      <c r="EB49" s="109"/>
      <c r="EC49" s="109"/>
      <c r="ED49" s="109"/>
      <c r="EE49" s="109"/>
      <c r="EF49" s="109"/>
      <c r="EG49" s="109"/>
      <c r="EH49" s="109"/>
      <c r="EI49" s="109"/>
      <c r="EJ49" s="109"/>
      <c r="EK49" s="109"/>
      <c r="EL49" s="109"/>
      <c r="EM49" s="109"/>
      <c r="EN49" s="109"/>
      <c r="EO49" s="109"/>
      <c r="EP49" s="109"/>
      <c r="EQ49" s="109"/>
      <c r="ER49" s="109"/>
      <c r="ES49" s="109"/>
      <c r="ET49" s="109"/>
      <c r="EU49" s="109"/>
      <c r="EV49" s="109"/>
      <c r="EW49" s="109"/>
      <c r="EX49" s="109"/>
      <c r="EY49" s="109"/>
      <c r="EZ49" s="109"/>
      <c r="FA49" s="109"/>
      <c r="FB49" s="109"/>
      <c r="FC49" s="109"/>
      <c r="FD49" s="109"/>
      <c r="FE49" s="109"/>
      <c r="FF49" s="109"/>
      <c r="FG49" s="109"/>
      <c r="FH49" s="109"/>
      <c r="FI49" s="109"/>
      <c r="FJ49" s="109"/>
      <c r="FK49" s="109"/>
      <c r="FL49" s="109"/>
      <c r="FM49" s="109"/>
      <c r="FN49" s="109"/>
      <c r="FO49" s="109"/>
      <c r="FP49" s="109"/>
      <c r="FQ49" s="109"/>
      <c r="FR49" s="109"/>
      <c r="FS49" s="109"/>
      <c r="FT49" s="109"/>
      <c r="FU49" s="109"/>
      <c r="FV49" s="109"/>
      <c r="FW49" s="109"/>
      <c r="FX49" s="109"/>
      <c r="FY49" s="109"/>
      <c r="FZ49" s="109"/>
    </row>
    <row r="50" spans="3:182" ht="21" customHeight="1"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09"/>
      <c r="BS50" s="109"/>
      <c r="BT50" s="109"/>
      <c r="BU50" s="109"/>
      <c r="BV50" s="109"/>
      <c r="BW50" s="109"/>
      <c r="BX50" s="109"/>
      <c r="BY50" s="109"/>
      <c r="BZ50" s="109"/>
      <c r="CA50" s="109"/>
      <c r="CB50" s="109"/>
      <c r="CC50" s="109"/>
      <c r="CD50" s="109"/>
      <c r="CE50" s="109"/>
      <c r="CF50" s="109"/>
      <c r="CG50" s="109"/>
      <c r="CH50" s="109"/>
      <c r="CI50" s="109"/>
      <c r="CJ50" s="109"/>
      <c r="CK50" s="109"/>
      <c r="CL50" s="109"/>
      <c r="CM50" s="109"/>
      <c r="CN50" s="109"/>
      <c r="CO50" s="109"/>
      <c r="CP50" s="109"/>
      <c r="CQ50" s="109"/>
      <c r="CR50" s="109"/>
      <c r="CS50" s="109"/>
      <c r="CT50" s="109"/>
      <c r="CU50" s="109"/>
      <c r="CV50" s="109"/>
      <c r="CW50" s="109"/>
      <c r="CX50" s="109"/>
      <c r="CY50" s="109"/>
      <c r="CZ50" s="109"/>
      <c r="DA50" s="109"/>
      <c r="DB50" s="109"/>
      <c r="DC50" s="109"/>
      <c r="DD50" s="109"/>
      <c r="DE50" s="109"/>
      <c r="DF50" s="109"/>
      <c r="DG50" s="109"/>
      <c r="DH50" s="109"/>
      <c r="DI50" s="109"/>
      <c r="DJ50" s="109"/>
      <c r="DK50" s="109"/>
      <c r="DL50" s="109"/>
      <c r="DM50" s="109"/>
      <c r="DN50" s="109"/>
      <c r="DO50" s="109"/>
      <c r="DP50" s="109"/>
      <c r="DQ50" s="109"/>
      <c r="DR50" s="109"/>
      <c r="DS50" s="109"/>
      <c r="DT50" s="109"/>
      <c r="DU50" s="109"/>
      <c r="DV50" s="109"/>
      <c r="DW50" s="109"/>
      <c r="DX50" s="109"/>
      <c r="DY50" s="109"/>
      <c r="DZ50" s="109"/>
      <c r="EA50" s="109"/>
      <c r="EB50" s="109"/>
      <c r="EC50" s="109"/>
      <c r="ED50" s="109"/>
      <c r="EE50" s="109"/>
      <c r="EF50" s="109"/>
      <c r="EG50" s="109"/>
      <c r="EH50" s="109"/>
      <c r="EI50" s="109"/>
      <c r="EJ50" s="109"/>
      <c r="EK50" s="109"/>
      <c r="EL50" s="109"/>
      <c r="EM50" s="109"/>
      <c r="EN50" s="109"/>
      <c r="EO50" s="109"/>
      <c r="EP50" s="109"/>
      <c r="EQ50" s="109"/>
      <c r="ER50" s="109"/>
      <c r="ES50" s="109"/>
      <c r="ET50" s="109"/>
      <c r="EU50" s="109"/>
      <c r="EV50" s="109"/>
      <c r="EW50" s="109"/>
      <c r="EX50" s="109"/>
      <c r="EY50" s="109"/>
      <c r="EZ50" s="109"/>
      <c r="FA50" s="109"/>
      <c r="FB50" s="109"/>
      <c r="FC50" s="109"/>
      <c r="FD50" s="109"/>
      <c r="FE50" s="109"/>
      <c r="FF50" s="109"/>
      <c r="FG50" s="109"/>
      <c r="FH50" s="109"/>
      <c r="FI50" s="109"/>
      <c r="FJ50" s="109"/>
      <c r="FK50" s="109"/>
      <c r="FL50" s="109"/>
      <c r="FM50" s="109"/>
      <c r="FN50" s="109"/>
      <c r="FO50" s="109"/>
      <c r="FP50" s="109"/>
      <c r="FQ50" s="109"/>
      <c r="FR50" s="109"/>
      <c r="FS50" s="109"/>
      <c r="FT50" s="109"/>
      <c r="FU50" s="109"/>
      <c r="FV50" s="109"/>
      <c r="FW50" s="109"/>
      <c r="FX50" s="109"/>
      <c r="FY50" s="109"/>
      <c r="FZ50" s="109"/>
    </row>
    <row r="51" spans="3:182" ht="21" customHeight="1"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09"/>
      <c r="BR51" s="109"/>
      <c r="BS51" s="109"/>
      <c r="BT51" s="109"/>
      <c r="BU51" s="109"/>
      <c r="BV51" s="109"/>
      <c r="BW51" s="109"/>
      <c r="BX51" s="109"/>
      <c r="BY51" s="109"/>
      <c r="BZ51" s="109"/>
      <c r="CA51" s="109"/>
      <c r="CB51" s="109"/>
      <c r="CC51" s="109"/>
      <c r="CD51" s="109"/>
      <c r="CE51" s="109"/>
      <c r="CF51" s="109"/>
      <c r="CG51" s="109"/>
      <c r="CH51" s="109"/>
      <c r="CI51" s="109"/>
      <c r="CJ51" s="109"/>
      <c r="CK51" s="109"/>
      <c r="CL51" s="109"/>
      <c r="CM51" s="109"/>
      <c r="CN51" s="109"/>
      <c r="CO51" s="109"/>
      <c r="CP51" s="109"/>
      <c r="CQ51" s="109"/>
      <c r="CR51" s="109"/>
      <c r="CS51" s="109"/>
      <c r="CT51" s="109"/>
      <c r="CU51" s="109"/>
      <c r="CV51" s="109"/>
      <c r="CW51" s="109"/>
      <c r="CX51" s="109"/>
      <c r="CY51" s="109"/>
      <c r="CZ51" s="109"/>
      <c r="DA51" s="109"/>
      <c r="DB51" s="109"/>
      <c r="DC51" s="109"/>
      <c r="DD51" s="109"/>
      <c r="DE51" s="109"/>
      <c r="DF51" s="109"/>
      <c r="DG51" s="109"/>
      <c r="DH51" s="109"/>
      <c r="DI51" s="109"/>
      <c r="DJ51" s="109"/>
      <c r="DK51" s="109"/>
      <c r="DL51" s="109"/>
      <c r="DM51" s="109"/>
      <c r="DN51" s="109"/>
      <c r="DO51" s="109"/>
      <c r="DP51" s="109"/>
      <c r="DQ51" s="109"/>
      <c r="DR51" s="109"/>
      <c r="DS51" s="109"/>
      <c r="DT51" s="109"/>
      <c r="DU51" s="109"/>
      <c r="DV51" s="109"/>
      <c r="DW51" s="109"/>
      <c r="DX51" s="109"/>
      <c r="DY51" s="109"/>
      <c r="DZ51" s="109"/>
      <c r="EA51" s="109"/>
      <c r="EB51" s="109"/>
      <c r="EC51" s="109"/>
      <c r="ED51" s="109"/>
      <c r="EE51" s="109"/>
      <c r="EF51" s="109"/>
      <c r="EG51" s="109"/>
      <c r="EH51" s="109"/>
      <c r="EI51" s="109"/>
      <c r="EJ51" s="109"/>
      <c r="EK51" s="109"/>
      <c r="EL51" s="109"/>
      <c r="EM51" s="109"/>
      <c r="EN51" s="109"/>
      <c r="EO51" s="109"/>
      <c r="EP51" s="109"/>
      <c r="EQ51" s="109"/>
      <c r="ER51" s="109"/>
      <c r="ES51" s="109"/>
      <c r="ET51" s="109"/>
      <c r="EU51" s="109"/>
      <c r="EV51" s="109"/>
      <c r="EW51" s="109"/>
      <c r="EX51" s="109"/>
      <c r="EY51" s="109"/>
      <c r="EZ51" s="109"/>
      <c r="FA51" s="109"/>
      <c r="FB51" s="109"/>
      <c r="FC51" s="109"/>
      <c r="FD51" s="109"/>
      <c r="FE51" s="109"/>
      <c r="FF51" s="109"/>
      <c r="FG51" s="109"/>
      <c r="FH51" s="109"/>
      <c r="FI51" s="109"/>
      <c r="FJ51" s="109"/>
      <c r="FK51" s="109"/>
      <c r="FL51" s="109"/>
      <c r="FM51" s="109"/>
      <c r="FN51" s="109"/>
      <c r="FO51" s="109"/>
      <c r="FP51" s="109"/>
      <c r="FQ51" s="109"/>
      <c r="FR51" s="109"/>
      <c r="FS51" s="109"/>
      <c r="FT51" s="109"/>
      <c r="FU51" s="109"/>
      <c r="FV51" s="109"/>
      <c r="FW51" s="109"/>
      <c r="FX51" s="109"/>
      <c r="FY51" s="109"/>
      <c r="FZ51" s="109"/>
    </row>
    <row r="52" spans="3:182" ht="21" customHeight="1"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109"/>
      <c r="BR52" s="109"/>
      <c r="BS52" s="109"/>
      <c r="BT52" s="109"/>
      <c r="BU52" s="109"/>
      <c r="BV52" s="109"/>
      <c r="BW52" s="109"/>
      <c r="BX52" s="109"/>
      <c r="BY52" s="109"/>
      <c r="BZ52" s="109"/>
      <c r="CA52" s="109"/>
      <c r="CB52" s="109"/>
      <c r="CC52" s="109"/>
      <c r="CD52" s="109"/>
      <c r="CE52" s="109"/>
      <c r="CF52" s="109"/>
      <c r="CG52" s="109"/>
      <c r="CH52" s="109"/>
      <c r="CI52" s="109"/>
      <c r="CJ52" s="109"/>
      <c r="CK52" s="109"/>
      <c r="CL52" s="109"/>
      <c r="CM52" s="109"/>
      <c r="CN52" s="109"/>
      <c r="CO52" s="109"/>
      <c r="CP52" s="109"/>
      <c r="CQ52" s="109"/>
      <c r="CR52" s="109"/>
      <c r="CS52" s="109"/>
      <c r="CT52" s="109"/>
      <c r="CU52" s="109"/>
      <c r="CV52" s="109"/>
      <c r="CW52" s="109"/>
      <c r="CX52" s="109"/>
      <c r="CY52" s="109"/>
      <c r="CZ52" s="109"/>
      <c r="DA52" s="109"/>
      <c r="DB52" s="109"/>
      <c r="DC52" s="109"/>
      <c r="DD52" s="109"/>
      <c r="DE52" s="109"/>
      <c r="DF52" s="109"/>
      <c r="DG52" s="109"/>
      <c r="DH52" s="109"/>
      <c r="DI52" s="109"/>
      <c r="DJ52" s="109"/>
      <c r="DK52" s="109"/>
      <c r="DL52" s="109"/>
      <c r="DM52" s="109"/>
      <c r="DN52" s="109"/>
      <c r="DO52" s="109"/>
      <c r="DP52" s="109"/>
      <c r="DQ52" s="109"/>
      <c r="DR52" s="109"/>
      <c r="DS52" s="109"/>
      <c r="DT52" s="109"/>
      <c r="DU52" s="109"/>
      <c r="DV52" s="109"/>
      <c r="DW52" s="109"/>
      <c r="DX52" s="109"/>
      <c r="DY52" s="109"/>
      <c r="DZ52" s="109"/>
      <c r="EA52" s="109"/>
      <c r="EB52" s="109"/>
      <c r="EC52" s="109"/>
      <c r="ED52" s="109"/>
      <c r="EE52" s="109"/>
      <c r="EF52" s="109"/>
      <c r="EG52" s="109"/>
      <c r="EH52" s="109"/>
      <c r="EI52" s="109"/>
      <c r="EJ52" s="109"/>
      <c r="EK52" s="109"/>
      <c r="EL52" s="109"/>
      <c r="EM52" s="109"/>
      <c r="EN52" s="109"/>
      <c r="EO52" s="109"/>
      <c r="EP52" s="109"/>
      <c r="EQ52" s="109"/>
      <c r="ER52" s="109"/>
      <c r="ES52" s="109"/>
      <c r="ET52" s="109"/>
      <c r="EU52" s="109"/>
      <c r="EV52" s="109"/>
      <c r="EW52" s="109"/>
      <c r="EX52" s="109"/>
      <c r="EY52" s="109"/>
      <c r="EZ52" s="109"/>
      <c r="FA52" s="109"/>
      <c r="FB52" s="109"/>
      <c r="FC52" s="109"/>
      <c r="FD52" s="109"/>
      <c r="FE52" s="109"/>
      <c r="FF52" s="109"/>
      <c r="FG52" s="109"/>
      <c r="FH52" s="109"/>
      <c r="FI52" s="109"/>
      <c r="FJ52" s="109"/>
      <c r="FK52" s="109"/>
      <c r="FL52" s="109"/>
      <c r="FM52" s="109"/>
      <c r="FN52" s="109"/>
      <c r="FO52" s="109"/>
      <c r="FP52" s="109"/>
      <c r="FQ52" s="109"/>
      <c r="FR52" s="109"/>
      <c r="FS52" s="109"/>
      <c r="FT52" s="109"/>
      <c r="FU52" s="109"/>
      <c r="FV52" s="109"/>
      <c r="FW52" s="109"/>
      <c r="FX52" s="109"/>
      <c r="FY52" s="109"/>
      <c r="FZ52" s="109"/>
    </row>
    <row r="53" spans="3:182" ht="21" customHeight="1"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  <c r="BS53" s="109"/>
      <c r="BT53" s="109"/>
      <c r="BU53" s="109"/>
      <c r="BV53" s="109"/>
      <c r="BW53" s="109"/>
      <c r="BX53" s="109"/>
      <c r="BY53" s="109"/>
      <c r="BZ53" s="109"/>
      <c r="CA53" s="109"/>
      <c r="CB53" s="109"/>
      <c r="CC53" s="109"/>
      <c r="CD53" s="109"/>
      <c r="CE53" s="109"/>
      <c r="CF53" s="109"/>
      <c r="CG53" s="109"/>
      <c r="CH53" s="109"/>
      <c r="CI53" s="109"/>
      <c r="CJ53" s="109"/>
      <c r="CK53" s="109"/>
      <c r="CL53" s="109"/>
      <c r="CM53" s="109"/>
      <c r="CN53" s="109"/>
      <c r="CO53" s="109"/>
      <c r="CP53" s="109"/>
      <c r="CQ53" s="109"/>
      <c r="CR53" s="109"/>
      <c r="CS53" s="109"/>
      <c r="CT53" s="109"/>
      <c r="CU53" s="109"/>
      <c r="CV53" s="109"/>
      <c r="CW53" s="109"/>
      <c r="CX53" s="109"/>
      <c r="CY53" s="109"/>
      <c r="CZ53" s="109"/>
      <c r="DA53" s="109"/>
      <c r="DB53" s="109"/>
      <c r="DC53" s="109"/>
      <c r="DD53" s="109"/>
      <c r="DE53" s="109"/>
      <c r="DF53" s="109"/>
      <c r="DG53" s="109"/>
      <c r="DH53" s="109"/>
      <c r="DI53" s="109"/>
      <c r="DJ53" s="109"/>
      <c r="DK53" s="109"/>
      <c r="DL53" s="109"/>
      <c r="DM53" s="109"/>
      <c r="DN53" s="109"/>
      <c r="DO53" s="109"/>
      <c r="DP53" s="109"/>
      <c r="DQ53" s="109"/>
      <c r="DR53" s="109"/>
      <c r="DS53" s="109"/>
      <c r="DT53" s="109"/>
      <c r="DU53" s="109"/>
      <c r="DV53" s="109"/>
      <c r="DW53" s="109"/>
      <c r="DX53" s="109"/>
      <c r="DY53" s="109"/>
      <c r="DZ53" s="109"/>
      <c r="EA53" s="109"/>
      <c r="EB53" s="109"/>
      <c r="EC53" s="109"/>
      <c r="ED53" s="109"/>
      <c r="EE53" s="109"/>
      <c r="EF53" s="109"/>
      <c r="EG53" s="109"/>
      <c r="EH53" s="109"/>
      <c r="EI53" s="109"/>
      <c r="EJ53" s="109"/>
      <c r="EK53" s="109"/>
      <c r="EL53" s="109"/>
      <c r="EM53" s="109"/>
      <c r="EN53" s="109"/>
      <c r="EO53" s="109"/>
      <c r="EP53" s="109"/>
      <c r="EQ53" s="109"/>
      <c r="ER53" s="109"/>
      <c r="ES53" s="109"/>
      <c r="ET53" s="109"/>
      <c r="EU53" s="109"/>
      <c r="EV53" s="109"/>
      <c r="EW53" s="109"/>
      <c r="EX53" s="109"/>
      <c r="EY53" s="109"/>
      <c r="EZ53" s="109"/>
      <c r="FA53" s="109"/>
      <c r="FB53" s="109"/>
      <c r="FC53" s="109"/>
      <c r="FD53" s="109"/>
      <c r="FE53" s="109"/>
      <c r="FF53" s="109"/>
      <c r="FG53" s="109"/>
      <c r="FH53" s="109"/>
      <c r="FI53" s="109"/>
      <c r="FJ53" s="109"/>
      <c r="FK53" s="109"/>
      <c r="FL53" s="109"/>
      <c r="FM53" s="109"/>
      <c r="FN53" s="109"/>
      <c r="FO53" s="109"/>
      <c r="FP53" s="109"/>
      <c r="FQ53" s="109"/>
      <c r="FR53" s="109"/>
      <c r="FS53" s="109"/>
      <c r="FT53" s="109"/>
      <c r="FU53" s="109"/>
      <c r="FV53" s="109"/>
      <c r="FW53" s="109"/>
      <c r="FX53" s="109"/>
      <c r="FY53" s="109"/>
      <c r="FZ53" s="109"/>
    </row>
    <row r="54" spans="3:182" ht="21" customHeight="1"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09"/>
      <c r="BF54" s="109"/>
      <c r="BG54" s="109"/>
      <c r="BH54" s="109"/>
      <c r="BI54" s="109"/>
      <c r="BJ54" s="109"/>
      <c r="BK54" s="109"/>
      <c r="BL54" s="109"/>
      <c r="BM54" s="109"/>
      <c r="BN54" s="109"/>
      <c r="BO54" s="109"/>
      <c r="BP54" s="109"/>
      <c r="BQ54" s="109"/>
      <c r="BR54" s="109"/>
      <c r="BS54" s="109"/>
      <c r="BT54" s="109"/>
      <c r="BU54" s="109"/>
      <c r="BV54" s="109"/>
      <c r="BW54" s="109"/>
      <c r="BX54" s="109"/>
      <c r="BY54" s="109"/>
      <c r="BZ54" s="109"/>
      <c r="CA54" s="109"/>
      <c r="CB54" s="109"/>
      <c r="CC54" s="109"/>
      <c r="CD54" s="109"/>
      <c r="CE54" s="109"/>
      <c r="CF54" s="109"/>
      <c r="CG54" s="109"/>
      <c r="CH54" s="109"/>
      <c r="CI54" s="109"/>
      <c r="CJ54" s="109"/>
      <c r="CK54" s="109"/>
      <c r="CL54" s="109"/>
      <c r="CM54" s="109"/>
      <c r="CN54" s="109"/>
      <c r="CO54" s="109"/>
      <c r="CP54" s="109"/>
      <c r="CQ54" s="109"/>
      <c r="CR54" s="109"/>
      <c r="CS54" s="109"/>
      <c r="CT54" s="109"/>
      <c r="CU54" s="109"/>
      <c r="CV54" s="109"/>
      <c r="CW54" s="109"/>
      <c r="CX54" s="109"/>
      <c r="CY54" s="109"/>
      <c r="CZ54" s="109"/>
      <c r="DA54" s="109"/>
      <c r="DB54" s="109"/>
      <c r="DC54" s="109"/>
      <c r="DD54" s="109"/>
      <c r="DE54" s="109"/>
      <c r="DF54" s="109"/>
      <c r="DG54" s="109"/>
      <c r="DH54" s="109"/>
      <c r="DI54" s="109"/>
      <c r="DJ54" s="109"/>
      <c r="DK54" s="109"/>
      <c r="DL54" s="109"/>
      <c r="DM54" s="109"/>
      <c r="DN54" s="109"/>
      <c r="DO54" s="109"/>
      <c r="DP54" s="109"/>
      <c r="DQ54" s="109"/>
      <c r="DR54" s="109"/>
      <c r="DS54" s="109"/>
      <c r="DT54" s="109"/>
      <c r="DU54" s="109"/>
      <c r="DV54" s="109"/>
      <c r="DW54" s="109"/>
      <c r="DX54" s="109"/>
      <c r="DY54" s="109"/>
      <c r="DZ54" s="109"/>
      <c r="EA54" s="109"/>
      <c r="EB54" s="109"/>
      <c r="EC54" s="109"/>
      <c r="ED54" s="109"/>
      <c r="EE54" s="109"/>
      <c r="EF54" s="109"/>
      <c r="EG54" s="109"/>
      <c r="EH54" s="109"/>
      <c r="EI54" s="109"/>
      <c r="EJ54" s="109"/>
      <c r="EK54" s="109"/>
      <c r="EL54" s="109"/>
      <c r="EM54" s="109"/>
      <c r="EN54" s="109"/>
      <c r="EO54" s="109"/>
      <c r="EP54" s="109"/>
      <c r="EQ54" s="109"/>
      <c r="ER54" s="109"/>
      <c r="ES54" s="109"/>
      <c r="ET54" s="109"/>
      <c r="EU54" s="109"/>
      <c r="EV54" s="109"/>
      <c r="EW54" s="109"/>
      <c r="EX54" s="109"/>
      <c r="EY54" s="109"/>
      <c r="EZ54" s="109"/>
      <c r="FA54" s="109"/>
      <c r="FB54" s="109"/>
      <c r="FC54" s="109"/>
      <c r="FD54" s="109"/>
      <c r="FE54" s="109"/>
      <c r="FF54" s="109"/>
      <c r="FG54" s="109"/>
      <c r="FH54" s="109"/>
      <c r="FI54" s="109"/>
      <c r="FJ54" s="109"/>
      <c r="FK54" s="109"/>
      <c r="FL54" s="109"/>
      <c r="FM54" s="109"/>
      <c r="FN54" s="109"/>
      <c r="FO54" s="109"/>
      <c r="FP54" s="109"/>
      <c r="FQ54" s="109"/>
      <c r="FR54" s="109"/>
      <c r="FS54" s="109"/>
      <c r="FT54" s="109"/>
      <c r="FU54" s="109"/>
      <c r="FV54" s="109"/>
      <c r="FW54" s="109"/>
      <c r="FX54" s="109"/>
      <c r="FY54" s="109"/>
      <c r="FZ54" s="109"/>
    </row>
    <row r="55" spans="3:182" ht="21" customHeight="1"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09"/>
      <c r="BN55" s="109"/>
      <c r="BO55" s="109"/>
      <c r="BP55" s="109"/>
      <c r="BQ55" s="109"/>
      <c r="BR55" s="109"/>
      <c r="BS55" s="109"/>
      <c r="BT55" s="109"/>
      <c r="BU55" s="109"/>
      <c r="BV55" s="109"/>
      <c r="BW55" s="109"/>
      <c r="BX55" s="109"/>
      <c r="BY55" s="109"/>
      <c r="BZ55" s="109"/>
      <c r="CA55" s="109"/>
      <c r="CB55" s="109"/>
      <c r="CC55" s="109"/>
      <c r="CD55" s="109"/>
      <c r="CE55" s="109"/>
      <c r="CF55" s="109"/>
      <c r="CG55" s="109"/>
      <c r="CH55" s="109"/>
      <c r="CI55" s="109"/>
      <c r="CJ55" s="109"/>
      <c r="CK55" s="109"/>
      <c r="CL55" s="109"/>
      <c r="CM55" s="109"/>
      <c r="CN55" s="109"/>
      <c r="CO55" s="109"/>
      <c r="CP55" s="109"/>
      <c r="CQ55" s="109"/>
      <c r="CR55" s="109"/>
      <c r="CS55" s="109"/>
      <c r="CT55" s="109"/>
      <c r="CU55" s="109"/>
      <c r="CV55" s="109"/>
      <c r="CW55" s="109"/>
      <c r="CX55" s="109"/>
      <c r="CY55" s="109"/>
      <c r="CZ55" s="109"/>
      <c r="DA55" s="109"/>
      <c r="DB55" s="109"/>
      <c r="DC55" s="109"/>
      <c r="DD55" s="109"/>
      <c r="DE55" s="109"/>
      <c r="DF55" s="109"/>
      <c r="DG55" s="109"/>
      <c r="DH55" s="109"/>
      <c r="DI55" s="109"/>
      <c r="DJ55" s="109"/>
      <c r="DK55" s="109"/>
      <c r="DL55" s="109"/>
      <c r="DM55" s="109"/>
      <c r="DN55" s="109"/>
      <c r="DO55" s="109"/>
      <c r="DP55" s="109"/>
      <c r="DQ55" s="109"/>
      <c r="DR55" s="109"/>
      <c r="DS55" s="109"/>
      <c r="DT55" s="109"/>
      <c r="DU55" s="109"/>
      <c r="DV55" s="109"/>
      <c r="DW55" s="109"/>
      <c r="DX55" s="109"/>
      <c r="DY55" s="109"/>
      <c r="DZ55" s="109"/>
      <c r="EA55" s="109"/>
      <c r="EB55" s="109"/>
      <c r="EC55" s="109"/>
      <c r="ED55" s="109"/>
      <c r="EE55" s="109"/>
      <c r="EF55" s="109"/>
      <c r="EG55" s="109"/>
      <c r="EH55" s="109"/>
      <c r="EI55" s="109"/>
      <c r="EJ55" s="109"/>
      <c r="EK55" s="109"/>
      <c r="EL55" s="109"/>
      <c r="EM55" s="109"/>
      <c r="EN55" s="109"/>
      <c r="EO55" s="109"/>
      <c r="EP55" s="109"/>
      <c r="EQ55" s="109"/>
      <c r="ER55" s="109"/>
      <c r="ES55" s="109"/>
      <c r="ET55" s="109"/>
      <c r="EU55" s="109"/>
      <c r="EV55" s="109"/>
      <c r="EW55" s="109"/>
      <c r="EX55" s="109"/>
      <c r="EY55" s="109"/>
      <c r="EZ55" s="109"/>
      <c r="FA55" s="109"/>
      <c r="FB55" s="109"/>
      <c r="FC55" s="109"/>
      <c r="FD55" s="109"/>
      <c r="FE55" s="109"/>
      <c r="FF55" s="109"/>
      <c r="FG55" s="109"/>
      <c r="FH55" s="109"/>
      <c r="FI55" s="109"/>
      <c r="FJ55" s="109"/>
      <c r="FK55" s="109"/>
      <c r="FL55" s="109"/>
      <c r="FM55" s="109"/>
      <c r="FN55" s="109"/>
      <c r="FO55" s="109"/>
      <c r="FP55" s="109"/>
      <c r="FQ55" s="109"/>
      <c r="FR55" s="109"/>
      <c r="FS55" s="109"/>
      <c r="FT55" s="109"/>
      <c r="FU55" s="109"/>
      <c r="FV55" s="109"/>
      <c r="FW55" s="109"/>
      <c r="FX55" s="109"/>
      <c r="FY55" s="109"/>
      <c r="FZ55" s="109"/>
    </row>
    <row r="56" spans="3:182" ht="21" customHeight="1"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09"/>
      <c r="BQ56" s="109"/>
      <c r="BR56" s="109"/>
      <c r="BS56" s="109"/>
      <c r="BT56" s="109"/>
      <c r="BU56" s="109"/>
      <c r="BV56" s="109"/>
      <c r="BW56" s="109"/>
      <c r="BX56" s="109"/>
      <c r="BY56" s="109"/>
      <c r="BZ56" s="109"/>
      <c r="CA56" s="109"/>
      <c r="CB56" s="109"/>
      <c r="CC56" s="109"/>
      <c r="CD56" s="109"/>
      <c r="CE56" s="109"/>
      <c r="CF56" s="109"/>
      <c r="CG56" s="109"/>
      <c r="CH56" s="109"/>
      <c r="CI56" s="109"/>
      <c r="CJ56" s="109"/>
      <c r="CK56" s="109"/>
      <c r="CL56" s="109"/>
      <c r="CM56" s="109"/>
      <c r="CN56" s="109"/>
      <c r="CO56" s="109"/>
      <c r="CP56" s="109"/>
      <c r="CQ56" s="109"/>
      <c r="CR56" s="109"/>
      <c r="CS56" s="109"/>
      <c r="CT56" s="109"/>
      <c r="CU56" s="109"/>
      <c r="CV56" s="109"/>
      <c r="CW56" s="109"/>
      <c r="CX56" s="109"/>
      <c r="CY56" s="109"/>
      <c r="CZ56" s="109"/>
      <c r="DA56" s="109"/>
      <c r="DB56" s="109"/>
      <c r="DC56" s="109"/>
      <c r="DD56" s="109"/>
      <c r="DE56" s="109"/>
      <c r="DF56" s="109"/>
      <c r="DG56" s="109"/>
      <c r="DH56" s="109"/>
      <c r="DI56" s="109"/>
      <c r="DJ56" s="109"/>
      <c r="DK56" s="109"/>
      <c r="DL56" s="109"/>
      <c r="DM56" s="109"/>
      <c r="DN56" s="109"/>
      <c r="DO56" s="109"/>
      <c r="DP56" s="109"/>
      <c r="DQ56" s="109"/>
      <c r="DR56" s="109"/>
      <c r="DS56" s="109"/>
      <c r="DT56" s="109"/>
      <c r="DU56" s="109"/>
      <c r="DV56" s="109"/>
      <c r="DW56" s="109"/>
      <c r="DX56" s="109"/>
      <c r="DY56" s="109"/>
      <c r="DZ56" s="109"/>
      <c r="EA56" s="109"/>
      <c r="EB56" s="109"/>
      <c r="EC56" s="109"/>
      <c r="ED56" s="109"/>
      <c r="EE56" s="109"/>
      <c r="EF56" s="109"/>
      <c r="EG56" s="109"/>
      <c r="EH56" s="109"/>
      <c r="EI56" s="109"/>
      <c r="EJ56" s="109"/>
      <c r="EK56" s="109"/>
      <c r="EL56" s="109"/>
      <c r="EM56" s="109"/>
      <c r="EN56" s="109"/>
      <c r="EO56" s="109"/>
      <c r="EP56" s="109"/>
      <c r="EQ56" s="109"/>
      <c r="ER56" s="109"/>
      <c r="ES56" s="109"/>
      <c r="ET56" s="109"/>
      <c r="EU56" s="109"/>
      <c r="EV56" s="109"/>
      <c r="EW56" s="109"/>
      <c r="EX56" s="109"/>
      <c r="EY56" s="109"/>
      <c r="EZ56" s="109"/>
      <c r="FA56" s="109"/>
      <c r="FB56" s="109"/>
      <c r="FC56" s="109"/>
      <c r="FD56" s="109"/>
      <c r="FE56" s="109"/>
      <c r="FF56" s="109"/>
      <c r="FG56" s="109"/>
      <c r="FH56" s="109"/>
      <c r="FI56" s="109"/>
      <c r="FJ56" s="109"/>
      <c r="FK56" s="109"/>
      <c r="FL56" s="109"/>
      <c r="FM56" s="109"/>
      <c r="FN56" s="109"/>
      <c r="FO56" s="109"/>
      <c r="FP56" s="109"/>
      <c r="FQ56" s="109"/>
      <c r="FR56" s="109"/>
      <c r="FS56" s="109"/>
      <c r="FT56" s="109"/>
      <c r="FU56" s="109"/>
      <c r="FV56" s="109"/>
      <c r="FW56" s="109"/>
      <c r="FX56" s="109"/>
      <c r="FY56" s="109"/>
      <c r="FZ56" s="109"/>
    </row>
    <row r="57" spans="3:182" ht="21" customHeight="1"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09"/>
      <c r="BF57" s="109"/>
      <c r="BG57" s="109"/>
      <c r="BH57" s="109"/>
      <c r="BI57" s="109"/>
      <c r="BJ57" s="109"/>
      <c r="BK57" s="109"/>
      <c r="BL57" s="109"/>
      <c r="BM57" s="109"/>
      <c r="BN57" s="109"/>
      <c r="BO57" s="109"/>
      <c r="BP57" s="109"/>
      <c r="BQ57" s="109"/>
      <c r="BR57" s="109"/>
      <c r="BS57" s="109"/>
      <c r="BT57" s="109"/>
      <c r="BU57" s="109"/>
      <c r="BV57" s="109"/>
      <c r="BW57" s="109"/>
      <c r="BX57" s="109"/>
      <c r="BY57" s="109"/>
      <c r="BZ57" s="109"/>
      <c r="CA57" s="109"/>
      <c r="CB57" s="109"/>
      <c r="CC57" s="109"/>
      <c r="CD57" s="109"/>
      <c r="CE57" s="109"/>
      <c r="CF57" s="109"/>
      <c r="CG57" s="109"/>
      <c r="CH57" s="109"/>
      <c r="CI57" s="109"/>
      <c r="CJ57" s="109"/>
      <c r="CK57" s="109"/>
      <c r="CL57" s="109"/>
      <c r="CM57" s="109"/>
      <c r="CN57" s="109"/>
      <c r="CO57" s="109"/>
      <c r="CP57" s="109"/>
      <c r="CQ57" s="109"/>
      <c r="CR57" s="109"/>
      <c r="CS57" s="109"/>
      <c r="CT57" s="109"/>
      <c r="CU57" s="109"/>
      <c r="CV57" s="109"/>
      <c r="CW57" s="109"/>
      <c r="CX57" s="109"/>
      <c r="CY57" s="109"/>
      <c r="CZ57" s="109"/>
      <c r="DA57" s="109"/>
      <c r="DB57" s="109"/>
      <c r="DC57" s="109"/>
      <c r="DD57" s="109"/>
      <c r="DE57" s="109"/>
      <c r="DF57" s="109"/>
      <c r="DG57" s="109"/>
      <c r="DH57" s="109"/>
      <c r="DI57" s="109"/>
      <c r="DJ57" s="109"/>
      <c r="DK57" s="109"/>
      <c r="DL57" s="109"/>
      <c r="DM57" s="109"/>
      <c r="DN57" s="109"/>
      <c r="DO57" s="109"/>
      <c r="DP57" s="109"/>
      <c r="DQ57" s="109"/>
      <c r="DR57" s="109"/>
      <c r="DS57" s="109"/>
      <c r="DT57" s="109"/>
      <c r="DU57" s="109"/>
      <c r="DV57" s="109"/>
      <c r="DW57" s="109"/>
      <c r="DX57" s="109"/>
      <c r="DY57" s="109"/>
      <c r="DZ57" s="109"/>
      <c r="EA57" s="109"/>
      <c r="EB57" s="109"/>
      <c r="EC57" s="109"/>
      <c r="ED57" s="109"/>
      <c r="EE57" s="109"/>
      <c r="EF57" s="109"/>
      <c r="EG57" s="109"/>
      <c r="EH57" s="109"/>
      <c r="EI57" s="109"/>
      <c r="EJ57" s="109"/>
      <c r="EK57" s="109"/>
      <c r="EL57" s="109"/>
      <c r="EM57" s="109"/>
      <c r="EN57" s="109"/>
      <c r="EO57" s="109"/>
      <c r="EP57" s="109"/>
      <c r="EQ57" s="109"/>
      <c r="ER57" s="109"/>
      <c r="ES57" s="109"/>
      <c r="ET57" s="109"/>
      <c r="EU57" s="109"/>
      <c r="EV57" s="109"/>
      <c r="EW57" s="109"/>
      <c r="EX57" s="109"/>
      <c r="EY57" s="109"/>
      <c r="EZ57" s="109"/>
      <c r="FA57" s="109"/>
      <c r="FB57" s="109"/>
      <c r="FC57" s="109"/>
      <c r="FD57" s="109"/>
      <c r="FE57" s="109"/>
      <c r="FF57" s="109"/>
      <c r="FG57" s="109"/>
      <c r="FH57" s="109"/>
      <c r="FI57" s="109"/>
      <c r="FJ57" s="109"/>
      <c r="FK57" s="156"/>
      <c r="FL57" s="156"/>
      <c r="FM57" s="156"/>
      <c r="FN57" s="156"/>
      <c r="FO57" s="156"/>
      <c r="FP57" s="156"/>
      <c r="FQ57" s="156"/>
      <c r="FR57" s="156"/>
      <c r="FS57" s="156"/>
      <c r="FT57" s="156"/>
      <c r="FU57" s="156"/>
      <c r="FV57" s="156"/>
      <c r="FW57" s="156"/>
      <c r="FX57" s="109"/>
      <c r="FY57" s="109"/>
      <c r="FZ57" s="109"/>
    </row>
  </sheetData>
  <mergeCells count="14">
    <mergeCell ref="A25:B25"/>
    <mergeCell ref="A13:B13"/>
    <mergeCell ref="R1:U1"/>
    <mergeCell ref="O2:Q2"/>
    <mergeCell ref="O1:Q1"/>
    <mergeCell ref="F2:G2"/>
    <mergeCell ref="J1:N1"/>
    <mergeCell ref="F1:H1"/>
    <mergeCell ref="E1:E3"/>
    <mergeCell ref="B1:C3"/>
    <mergeCell ref="A8:B8"/>
    <mergeCell ref="A1:A3"/>
    <mergeCell ref="D1:D3"/>
    <mergeCell ref="A4:B4"/>
  </mergeCells>
  <phoneticPr fontId="6" type="noConversion"/>
  <pageMargins left="0.62992125984251968" right="0.19685039370078741" top="1.1023622047244095" bottom="0.55118110236220474" header="0.6692913385826772" footer="0.51181102362204722"/>
  <pageSetup paperSize="9" scale="95" pageOrder="overThenDown" orientation="landscape" horizontalDpi="1200" verticalDpi="120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FFC000"/>
  </sheetPr>
  <dimension ref="A1:FK33"/>
  <sheetViews>
    <sheetView view="pageBreakPreview" zoomScale="120" zoomScaleNormal="100" zoomScaleSheetLayoutView="120" workbookViewId="0">
      <pane xSplit="5" ySplit="3" topLeftCell="F7" activePane="bottomRight" state="frozen"/>
      <selection activeCell="G12" sqref="G12"/>
      <selection pane="topRight" activeCell="G12" sqref="G12"/>
      <selection pane="bottomLeft" activeCell="G12" sqref="G12"/>
      <selection pane="bottomRight" activeCell="B23" sqref="B23"/>
    </sheetView>
  </sheetViews>
  <sheetFormatPr defaultColWidth="11.42578125" defaultRowHeight="21.95" customHeight="1"/>
  <cols>
    <col min="1" max="1" width="5.140625" style="107" customWidth="1"/>
    <col min="2" max="2" width="11.140625" style="155" customWidth="1"/>
    <col min="3" max="3" width="4.28515625" style="107" customWidth="1"/>
    <col min="4" max="4" width="5.42578125" style="107" customWidth="1"/>
    <col min="5" max="5" width="18.42578125" style="107" customWidth="1"/>
    <col min="6" max="21" width="7.28515625" style="107" customWidth="1"/>
    <col min="22" max="151" width="11.42578125" style="107" customWidth="1"/>
    <col min="152" max="154" width="5" style="107" customWidth="1"/>
    <col min="155" max="16384" width="11.42578125" style="107"/>
  </cols>
  <sheetData>
    <row r="1" spans="1:167" ht="21.95" customHeight="1">
      <c r="A1" s="463" t="s">
        <v>38</v>
      </c>
      <c r="B1" s="465" t="s">
        <v>39</v>
      </c>
      <c r="C1" s="465"/>
      <c r="D1" s="463" t="s">
        <v>40</v>
      </c>
      <c r="E1" s="466" t="s">
        <v>41</v>
      </c>
      <c r="F1" s="348" t="s">
        <v>47</v>
      </c>
      <c r="G1" s="352" t="s">
        <v>228</v>
      </c>
      <c r="H1" s="461" t="s">
        <v>48</v>
      </c>
      <c r="I1" s="462"/>
      <c r="J1" s="464"/>
      <c r="K1" s="461" t="s">
        <v>82</v>
      </c>
      <c r="L1" s="462"/>
      <c r="M1" s="464"/>
      <c r="N1" s="461" t="s">
        <v>396</v>
      </c>
      <c r="O1" s="464"/>
      <c r="P1" s="349"/>
      <c r="Q1" s="349"/>
      <c r="R1" s="349"/>
      <c r="S1" s="352"/>
      <c r="T1" s="352"/>
      <c r="U1" s="352"/>
    </row>
    <row r="2" spans="1:167" ht="21.95" customHeight="1">
      <c r="A2" s="463"/>
      <c r="B2" s="465"/>
      <c r="C2" s="465"/>
      <c r="D2" s="463"/>
      <c r="E2" s="466"/>
      <c r="F2" s="348" t="s">
        <v>341</v>
      </c>
      <c r="G2" s="318" t="s">
        <v>83</v>
      </c>
      <c r="H2" s="352" t="s">
        <v>84</v>
      </c>
      <c r="I2" s="461" t="s">
        <v>50</v>
      </c>
      <c r="J2" s="464"/>
      <c r="K2" s="470" t="s">
        <v>85</v>
      </c>
      <c r="L2" s="471"/>
      <c r="M2" s="472"/>
      <c r="N2" s="353" t="s">
        <v>388</v>
      </c>
      <c r="O2" s="353" t="s">
        <v>389</v>
      </c>
      <c r="P2" s="353"/>
      <c r="Q2" s="353"/>
      <c r="R2" s="353"/>
      <c r="S2" s="355"/>
      <c r="T2" s="355"/>
      <c r="U2" s="355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  <c r="FF2" s="109"/>
      <c r="FG2" s="109"/>
      <c r="FH2" s="109"/>
      <c r="FI2" s="109"/>
      <c r="FJ2" s="109"/>
      <c r="FK2" s="109"/>
    </row>
    <row r="3" spans="1:167" ht="21.95" customHeight="1">
      <c r="A3" s="463"/>
      <c r="B3" s="465"/>
      <c r="C3" s="465"/>
      <c r="D3" s="463"/>
      <c r="E3" s="466"/>
      <c r="F3" s="352" t="s">
        <v>86</v>
      </c>
      <c r="G3" s="350">
        <v>1.78</v>
      </c>
      <c r="H3" s="352" t="s">
        <v>55</v>
      </c>
      <c r="I3" s="352" t="s">
        <v>55</v>
      </c>
      <c r="J3" s="352" t="s">
        <v>197</v>
      </c>
      <c r="K3" s="350" t="s">
        <v>87</v>
      </c>
      <c r="L3" s="350" t="s">
        <v>380</v>
      </c>
      <c r="M3" s="350" t="s">
        <v>349</v>
      </c>
      <c r="N3" s="350" t="s">
        <v>390</v>
      </c>
      <c r="O3" s="350">
        <v>1.78</v>
      </c>
      <c r="P3" s="350"/>
      <c r="Q3" s="350"/>
      <c r="R3" s="350"/>
      <c r="S3" s="350"/>
      <c r="T3" s="350"/>
      <c r="U3" s="350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</row>
    <row r="4" spans="1:167" ht="21.95" customHeight="1">
      <c r="A4" s="457" t="s">
        <v>372</v>
      </c>
      <c r="B4" s="458"/>
      <c r="C4" s="351"/>
      <c r="D4" s="350"/>
      <c r="E4" s="355"/>
      <c r="F4" s="352"/>
      <c r="G4" s="350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  <c r="T4" s="350"/>
      <c r="U4" s="350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</row>
    <row r="5" spans="1:167" ht="21.95" customHeight="1">
      <c r="A5" s="115" t="s">
        <v>368</v>
      </c>
      <c r="B5" s="116" t="s">
        <v>88</v>
      </c>
      <c r="C5" s="351">
        <v>3</v>
      </c>
      <c r="D5" s="350" t="s">
        <v>86</v>
      </c>
      <c r="E5" s="355" t="s">
        <v>369</v>
      </c>
      <c r="F5" s="352">
        <f t="shared" ref="F5:F14" si="0">ESUM($E5)</f>
        <v>33</v>
      </c>
      <c r="G5" s="352">
        <f>C5*ESUM($E5)</f>
        <v>99</v>
      </c>
      <c r="H5" s="350">
        <v>5</v>
      </c>
      <c r="I5" s="350">
        <v>4</v>
      </c>
      <c r="J5" s="350">
        <v>4</v>
      </c>
      <c r="K5" s="350">
        <v>5</v>
      </c>
      <c r="L5" s="350"/>
      <c r="M5" s="350"/>
      <c r="N5" s="350"/>
      <c r="O5" s="350"/>
      <c r="P5" s="350"/>
      <c r="Q5" s="350"/>
      <c r="R5" s="350"/>
      <c r="S5" s="350"/>
      <c r="T5" s="350"/>
      <c r="U5" s="350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21.95" customHeight="1">
      <c r="A6" s="115" t="s">
        <v>366</v>
      </c>
      <c r="B6" s="116" t="s">
        <v>88</v>
      </c>
      <c r="C6" s="351">
        <v>3</v>
      </c>
      <c r="D6" s="350" t="s">
        <v>86</v>
      </c>
      <c r="E6" s="355" t="s">
        <v>367</v>
      </c>
      <c r="F6" s="352">
        <f t="shared" si="0"/>
        <v>28</v>
      </c>
      <c r="G6" s="352">
        <f>C6*ESUM($E6)</f>
        <v>84</v>
      </c>
      <c r="H6" s="350">
        <v>3</v>
      </c>
      <c r="I6" s="350">
        <v>2</v>
      </c>
      <c r="J6" s="350">
        <v>2</v>
      </c>
      <c r="K6" s="350"/>
      <c r="L6" s="350"/>
      <c r="M6" s="350">
        <v>3</v>
      </c>
      <c r="N6" s="350"/>
      <c r="O6" s="350"/>
      <c r="P6" s="350"/>
      <c r="Q6" s="350"/>
      <c r="R6" s="350"/>
      <c r="S6" s="350"/>
      <c r="T6" s="350"/>
      <c r="U6" s="350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</row>
    <row r="7" spans="1:167" ht="21.95" customHeight="1">
      <c r="A7" s="115" t="s">
        <v>364</v>
      </c>
      <c r="B7" s="116" t="s">
        <v>88</v>
      </c>
      <c r="C7" s="351">
        <v>3</v>
      </c>
      <c r="D7" s="350" t="s">
        <v>86</v>
      </c>
      <c r="E7" s="355" t="s">
        <v>365</v>
      </c>
      <c r="F7" s="352">
        <f t="shared" si="0"/>
        <v>50</v>
      </c>
      <c r="G7" s="352">
        <f>C7*ESUM($E7)</f>
        <v>150</v>
      </c>
      <c r="H7" s="350">
        <v>5</v>
      </c>
      <c r="I7" s="350">
        <v>4</v>
      </c>
      <c r="J7" s="350">
        <v>4</v>
      </c>
      <c r="K7" s="350">
        <v>6</v>
      </c>
      <c r="L7" s="350"/>
      <c r="M7" s="350"/>
      <c r="N7" s="350"/>
      <c r="O7" s="350"/>
      <c r="P7" s="350"/>
      <c r="Q7" s="350"/>
      <c r="R7" s="350"/>
      <c r="S7" s="350"/>
      <c r="T7" s="350"/>
      <c r="U7" s="350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</row>
    <row r="8" spans="1:167" ht="21.95" customHeight="1">
      <c r="A8" s="115" t="s">
        <v>370</v>
      </c>
      <c r="B8" s="116" t="s">
        <v>88</v>
      </c>
      <c r="C8" s="351">
        <v>3</v>
      </c>
      <c r="D8" s="350" t="s">
        <v>86</v>
      </c>
      <c r="E8" s="355" t="s">
        <v>371</v>
      </c>
      <c r="F8" s="352">
        <f t="shared" si="0"/>
        <v>40</v>
      </c>
      <c r="G8" s="352">
        <f>C8*ESUM($E8)</f>
        <v>120</v>
      </c>
      <c r="H8" s="350">
        <v>4</v>
      </c>
      <c r="I8" s="350">
        <v>3</v>
      </c>
      <c r="J8" s="350">
        <v>3</v>
      </c>
      <c r="K8" s="350">
        <v>4</v>
      </c>
      <c r="L8" s="350"/>
      <c r="M8" s="350"/>
      <c r="N8" s="350"/>
      <c r="O8" s="350"/>
      <c r="P8" s="350"/>
      <c r="Q8" s="350"/>
      <c r="R8" s="350"/>
      <c r="S8" s="350"/>
      <c r="T8" s="350"/>
      <c r="U8" s="350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</row>
    <row r="9" spans="1:167" ht="21.95" customHeight="1">
      <c r="A9" s="457" t="s">
        <v>373</v>
      </c>
      <c r="B9" s="458"/>
      <c r="C9" s="351"/>
      <c r="D9" s="350"/>
      <c r="E9" s="355"/>
      <c r="F9" s="352"/>
      <c r="G9" s="350"/>
      <c r="H9" s="350"/>
      <c r="I9" s="350"/>
      <c r="J9" s="350"/>
      <c r="K9" s="350"/>
      <c r="L9" s="350"/>
      <c r="M9" s="350"/>
      <c r="N9" s="350"/>
      <c r="O9" s="350"/>
      <c r="P9" s="350"/>
      <c r="Q9" s="350"/>
      <c r="R9" s="350"/>
      <c r="S9" s="350"/>
      <c r="T9" s="350"/>
      <c r="U9" s="350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  <c r="CW9" s="109"/>
      <c r="CX9" s="109"/>
      <c r="CY9" s="109"/>
      <c r="CZ9" s="109"/>
      <c r="DA9" s="109"/>
      <c r="DB9" s="109"/>
      <c r="DC9" s="109"/>
      <c r="DD9" s="109"/>
      <c r="DE9" s="109"/>
      <c r="DF9" s="109"/>
      <c r="DG9" s="109"/>
      <c r="DH9" s="109"/>
      <c r="DI9" s="109"/>
      <c r="DJ9" s="109"/>
      <c r="DK9" s="109"/>
      <c r="DL9" s="109"/>
      <c r="DM9" s="109"/>
      <c r="DN9" s="109"/>
      <c r="DO9" s="109"/>
      <c r="DP9" s="109"/>
      <c r="DQ9" s="109"/>
      <c r="DR9" s="109"/>
      <c r="DS9" s="109"/>
      <c r="DT9" s="109"/>
      <c r="DU9" s="109"/>
      <c r="DV9" s="109"/>
      <c r="DW9" s="109"/>
      <c r="DX9" s="109"/>
      <c r="DY9" s="109"/>
      <c r="DZ9" s="109"/>
      <c r="EA9" s="109"/>
      <c r="EB9" s="109"/>
      <c r="EC9" s="109"/>
      <c r="ED9" s="109"/>
      <c r="EE9" s="109"/>
      <c r="EF9" s="109"/>
      <c r="EG9" s="109"/>
      <c r="EH9" s="109"/>
      <c r="EI9" s="109"/>
      <c r="EJ9" s="109"/>
      <c r="EK9" s="109"/>
      <c r="EL9" s="109"/>
      <c r="EM9" s="109"/>
      <c r="EN9" s="109"/>
      <c r="EO9" s="109"/>
      <c r="EP9" s="109"/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</row>
    <row r="10" spans="1:167" ht="21.95" customHeight="1">
      <c r="A10" s="115" t="s">
        <v>374</v>
      </c>
      <c r="B10" s="116" t="s">
        <v>88</v>
      </c>
      <c r="C10" s="351">
        <v>3</v>
      </c>
      <c r="D10" s="350" t="s">
        <v>86</v>
      </c>
      <c r="E10" s="355" t="s">
        <v>379</v>
      </c>
      <c r="F10" s="352">
        <f t="shared" si="0"/>
        <v>12</v>
      </c>
      <c r="G10" s="352">
        <f>C10*ESUM($E10)</f>
        <v>36</v>
      </c>
      <c r="H10" s="350"/>
      <c r="I10" s="350">
        <v>1</v>
      </c>
      <c r="J10" s="350"/>
      <c r="K10" s="350"/>
      <c r="L10" s="350">
        <v>1</v>
      </c>
      <c r="M10" s="350"/>
      <c r="N10" s="350"/>
      <c r="O10" s="350"/>
      <c r="P10" s="350"/>
      <c r="Q10" s="350"/>
      <c r="R10" s="350"/>
      <c r="S10" s="350"/>
      <c r="T10" s="350"/>
      <c r="U10" s="350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  <c r="FG10" s="109"/>
      <c r="FH10" s="109"/>
      <c r="FI10" s="109"/>
      <c r="FJ10" s="109"/>
      <c r="FK10" s="109"/>
    </row>
    <row r="11" spans="1:167" ht="21.95" customHeight="1">
      <c r="A11" s="115" t="s">
        <v>375</v>
      </c>
      <c r="B11" s="116" t="s">
        <v>88</v>
      </c>
      <c r="C11" s="351">
        <v>3</v>
      </c>
      <c r="D11" s="350" t="s">
        <v>86</v>
      </c>
      <c r="E11" s="355" t="s">
        <v>381</v>
      </c>
      <c r="F11" s="352">
        <f t="shared" si="0"/>
        <v>18</v>
      </c>
      <c r="G11" s="352">
        <f>C11*ESUM($E11)</f>
        <v>54</v>
      </c>
      <c r="H11" s="350"/>
      <c r="I11" s="350">
        <v>1</v>
      </c>
      <c r="J11" s="350"/>
      <c r="K11" s="350"/>
      <c r="L11" s="350">
        <v>1</v>
      </c>
      <c r="M11" s="350"/>
      <c r="N11" s="350"/>
      <c r="O11" s="350"/>
      <c r="P11" s="350"/>
      <c r="Q11" s="350"/>
      <c r="R11" s="350"/>
      <c r="S11" s="350"/>
      <c r="T11" s="350"/>
      <c r="U11" s="350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109"/>
      <c r="CU11" s="109"/>
      <c r="CV11" s="109"/>
      <c r="CW11" s="109"/>
      <c r="CX11" s="109"/>
      <c r="CY11" s="109"/>
      <c r="CZ11" s="109"/>
      <c r="DA11" s="109"/>
      <c r="DB11" s="109"/>
      <c r="DC11" s="109"/>
      <c r="DD11" s="109"/>
      <c r="DE11" s="109"/>
      <c r="DF11" s="109"/>
      <c r="DG11" s="109"/>
      <c r="DH11" s="109"/>
      <c r="DI11" s="109"/>
      <c r="DJ11" s="109"/>
      <c r="DK11" s="109"/>
      <c r="DL11" s="109"/>
      <c r="DM11" s="109"/>
      <c r="DN11" s="109"/>
      <c r="DO11" s="109"/>
      <c r="DP11" s="109"/>
      <c r="DQ11" s="109"/>
      <c r="DR11" s="109"/>
      <c r="DS11" s="109"/>
      <c r="DT11" s="109"/>
      <c r="DU11" s="109"/>
      <c r="DV11" s="109"/>
      <c r="DW11" s="109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09"/>
      <c r="EL11" s="109"/>
      <c r="EM11" s="109"/>
      <c r="EN11" s="109"/>
      <c r="EO11" s="109"/>
      <c r="EP11" s="109"/>
      <c r="EQ11" s="109"/>
      <c r="ER11" s="109"/>
      <c r="ES11" s="109"/>
      <c r="ET11" s="109"/>
      <c r="EU11" s="109"/>
      <c r="EV11" s="109"/>
      <c r="EW11" s="109"/>
      <c r="EX11" s="109"/>
      <c r="EY11" s="109"/>
      <c r="EZ11" s="109"/>
      <c r="FA11" s="109"/>
      <c r="FB11" s="109"/>
      <c r="FC11" s="109"/>
      <c r="FD11" s="109"/>
      <c r="FE11" s="109"/>
      <c r="FF11" s="109"/>
      <c r="FG11" s="109"/>
      <c r="FH11" s="109"/>
      <c r="FI11" s="109"/>
      <c r="FJ11" s="109"/>
      <c r="FK11" s="109"/>
    </row>
    <row r="12" spans="1:167" ht="21.95" customHeight="1">
      <c r="A12" s="115" t="s">
        <v>376</v>
      </c>
      <c r="B12" s="116" t="s">
        <v>88</v>
      </c>
      <c r="C12" s="351">
        <v>3</v>
      </c>
      <c r="D12" s="350" t="s">
        <v>86</v>
      </c>
      <c r="E12" s="355" t="s">
        <v>382</v>
      </c>
      <c r="F12" s="352">
        <f t="shared" si="0"/>
        <v>30</v>
      </c>
      <c r="G12" s="352">
        <f>C12*ESUM($E12)</f>
        <v>90</v>
      </c>
      <c r="H12" s="350">
        <v>3</v>
      </c>
      <c r="I12" s="350">
        <v>2</v>
      </c>
      <c r="J12" s="350">
        <v>2</v>
      </c>
      <c r="K12" s="350">
        <v>3</v>
      </c>
      <c r="L12" s="350"/>
      <c r="M12" s="350"/>
      <c r="N12" s="350"/>
      <c r="O12" s="350"/>
      <c r="P12" s="350"/>
      <c r="Q12" s="350"/>
      <c r="R12" s="350"/>
      <c r="S12" s="350"/>
      <c r="T12" s="350"/>
      <c r="U12" s="350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/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/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</row>
    <row r="13" spans="1:167" ht="21.95" customHeight="1">
      <c r="A13" s="115" t="s">
        <v>377</v>
      </c>
      <c r="B13" s="116" t="s">
        <v>88</v>
      </c>
      <c r="C13" s="351">
        <v>3</v>
      </c>
      <c r="D13" s="350" t="s">
        <v>86</v>
      </c>
      <c r="E13" s="355" t="s">
        <v>383</v>
      </c>
      <c r="F13" s="352">
        <f t="shared" si="0"/>
        <v>44</v>
      </c>
      <c r="G13" s="352">
        <f>C13*ESUM($E13)</f>
        <v>132</v>
      </c>
      <c r="H13" s="350">
        <v>5</v>
      </c>
      <c r="I13" s="350">
        <v>4</v>
      </c>
      <c r="J13" s="350">
        <v>4</v>
      </c>
      <c r="K13" s="350"/>
      <c r="L13" s="350"/>
      <c r="M13" s="350"/>
      <c r="N13" s="124"/>
      <c r="O13" s="124"/>
      <c r="P13" s="124"/>
      <c r="Q13" s="124"/>
      <c r="R13" s="124"/>
      <c r="S13" s="124"/>
      <c r="T13" s="124"/>
      <c r="U13" s="124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</row>
    <row r="14" spans="1:167" ht="21.95" customHeight="1">
      <c r="A14" s="115" t="s">
        <v>378</v>
      </c>
      <c r="B14" s="116" t="s">
        <v>88</v>
      </c>
      <c r="C14" s="351">
        <v>3</v>
      </c>
      <c r="D14" s="350" t="s">
        <v>86</v>
      </c>
      <c r="E14" s="355" t="s">
        <v>384</v>
      </c>
      <c r="F14" s="352">
        <f t="shared" si="0"/>
        <v>43</v>
      </c>
      <c r="G14" s="352">
        <f>C14*ESUM($E14)</f>
        <v>129</v>
      </c>
      <c r="H14" s="350"/>
      <c r="I14" s="350">
        <v>3</v>
      </c>
      <c r="J14" s="350">
        <v>3</v>
      </c>
      <c r="K14" s="350"/>
      <c r="L14" s="350"/>
      <c r="M14" s="350"/>
      <c r="N14" s="124"/>
      <c r="O14" s="124"/>
      <c r="P14" s="124"/>
      <c r="Q14" s="124"/>
      <c r="R14" s="124"/>
      <c r="S14" s="124"/>
      <c r="T14" s="124"/>
      <c r="U14" s="124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109"/>
      <c r="DC14" s="109"/>
      <c r="DD14" s="109"/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</row>
    <row r="15" spans="1:167" ht="21.95" customHeight="1">
      <c r="A15" s="122"/>
      <c r="B15" s="131"/>
      <c r="C15" s="123"/>
      <c r="D15" s="124"/>
      <c r="E15" s="144"/>
      <c r="F15" s="159"/>
      <c r="G15" s="159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  <c r="CV15" s="109"/>
      <c r="CW15" s="109"/>
      <c r="CX15" s="109"/>
      <c r="CY15" s="109"/>
      <c r="CZ15" s="109"/>
      <c r="DA15" s="109"/>
      <c r="DB15" s="109"/>
      <c r="DC15" s="109"/>
      <c r="DD15" s="109"/>
      <c r="DE15" s="109"/>
      <c r="DF15" s="109"/>
      <c r="DG15" s="109"/>
      <c r="DH15" s="109"/>
      <c r="DI15" s="109"/>
      <c r="DJ15" s="109"/>
      <c r="DK15" s="109"/>
      <c r="DL15" s="109"/>
      <c r="DM15" s="109"/>
      <c r="DN15" s="109"/>
      <c r="DO15" s="109"/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09"/>
      <c r="EY15" s="109"/>
      <c r="EZ15" s="109"/>
      <c r="FA15" s="109"/>
      <c r="FB15" s="109"/>
      <c r="FC15" s="109"/>
      <c r="FD15" s="109"/>
      <c r="FE15" s="109"/>
      <c r="FF15" s="109"/>
      <c r="FG15" s="109"/>
      <c r="FH15" s="109"/>
      <c r="FI15" s="109"/>
      <c r="FJ15" s="109"/>
      <c r="FK15" s="109"/>
    </row>
    <row r="16" spans="1:167" ht="21.95" customHeight="1">
      <c r="A16" s="122" t="s">
        <v>387</v>
      </c>
      <c r="B16" s="116" t="s">
        <v>88</v>
      </c>
      <c r="C16" s="373">
        <v>3</v>
      </c>
      <c r="D16" s="372" t="s">
        <v>86</v>
      </c>
      <c r="E16" s="374">
        <v>120</v>
      </c>
      <c r="F16" s="374"/>
      <c r="G16" s="159"/>
      <c r="H16" s="124"/>
      <c r="I16" s="124"/>
      <c r="J16" s="124"/>
      <c r="K16" s="124"/>
      <c r="L16" s="124"/>
      <c r="M16" s="124"/>
      <c r="N16" s="124">
        <f>E16</f>
        <v>120</v>
      </c>
      <c r="O16" s="124">
        <f>N16*3</f>
        <v>360</v>
      </c>
      <c r="P16" s="124"/>
      <c r="Q16" s="124"/>
      <c r="R16" s="124"/>
      <c r="S16" s="124"/>
      <c r="T16" s="124"/>
      <c r="U16" s="124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/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/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/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  <c r="FG16" s="109"/>
      <c r="FH16" s="109"/>
      <c r="FI16" s="109"/>
      <c r="FJ16" s="109"/>
      <c r="FK16" s="109"/>
    </row>
    <row r="17" spans="1:167" ht="21.95" customHeight="1">
      <c r="A17" s="130"/>
      <c r="B17" s="131"/>
      <c r="C17" s="123"/>
      <c r="D17" s="123"/>
      <c r="E17" s="124" t="s">
        <v>43</v>
      </c>
      <c r="F17" s="124">
        <f t="shared" ref="F17:M17" si="1">SUM(F4:F12)</f>
        <v>211</v>
      </c>
      <c r="G17" s="124">
        <f t="shared" si="1"/>
        <v>633</v>
      </c>
      <c r="H17" s="124">
        <f t="shared" si="1"/>
        <v>20</v>
      </c>
      <c r="I17" s="124">
        <f t="shared" si="1"/>
        <v>17</v>
      </c>
      <c r="J17" s="124">
        <f t="shared" si="1"/>
        <v>15</v>
      </c>
      <c r="K17" s="124">
        <f t="shared" si="1"/>
        <v>18</v>
      </c>
      <c r="L17" s="124">
        <f t="shared" si="1"/>
        <v>2</v>
      </c>
      <c r="M17" s="124">
        <f t="shared" si="1"/>
        <v>3</v>
      </c>
      <c r="N17" s="124">
        <f>N16</f>
        <v>120</v>
      </c>
      <c r="O17" s="124">
        <f>O16</f>
        <v>360</v>
      </c>
      <c r="P17" s="124"/>
      <c r="Q17" s="124"/>
      <c r="R17" s="124"/>
      <c r="S17" s="124"/>
      <c r="T17" s="124"/>
      <c r="U17" s="124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/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</row>
    <row r="18" spans="1:167" s="136" customFormat="1" ht="21.95" customHeight="1" thickBot="1">
      <c r="A18" s="132"/>
      <c r="B18" s="133"/>
      <c r="C18" s="133"/>
      <c r="D18" s="133"/>
      <c r="E18" s="133" t="s">
        <v>44</v>
      </c>
      <c r="F18" s="134">
        <v>0.1</v>
      </c>
      <c r="G18" s="134">
        <v>0.1</v>
      </c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5"/>
      <c r="EL18" s="135"/>
      <c r="EM18" s="135"/>
      <c r="EN18" s="135"/>
      <c r="EO18" s="135"/>
      <c r="EP18" s="135"/>
      <c r="EQ18" s="135"/>
      <c r="ER18" s="135"/>
      <c r="ES18" s="135"/>
      <c r="ET18" s="135"/>
      <c r="EU18" s="135"/>
      <c r="EV18" s="135"/>
      <c r="EW18" s="135"/>
      <c r="EX18" s="135"/>
      <c r="EY18" s="135"/>
      <c r="EZ18" s="135"/>
      <c r="FA18" s="135"/>
      <c r="FB18" s="135"/>
      <c r="FC18" s="135"/>
      <c r="FD18" s="135"/>
      <c r="FE18" s="135"/>
      <c r="FF18" s="135"/>
      <c r="FG18" s="135"/>
      <c r="FH18" s="135"/>
      <c r="FI18" s="135"/>
      <c r="FJ18" s="135"/>
      <c r="FK18" s="135"/>
    </row>
    <row r="19" spans="1:167" s="136" customFormat="1" ht="21.95" customHeight="1" thickTop="1" thickBot="1">
      <c r="A19" s="137"/>
      <c r="B19" s="138"/>
      <c r="C19" s="138"/>
      <c r="D19" s="138"/>
      <c r="E19" s="139" t="s">
        <v>45</v>
      </c>
      <c r="F19" s="140">
        <f t="shared" ref="F19" si="2">ROUND(SUM(F17+SUM(F17*F18)),0)</f>
        <v>232</v>
      </c>
      <c r="G19" s="140">
        <f t="shared" ref="G19:M19" si="3">ROUND(SUM(G17+SUM(G17*G18)),0)</f>
        <v>696</v>
      </c>
      <c r="H19" s="140">
        <f t="shared" si="3"/>
        <v>20</v>
      </c>
      <c r="I19" s="140">
        <f t="shared" si="3"/>
        <v>17</v>
      </c>
      <c r="J19" s="140">
        <f t="shared" si="3"/>
        <v>15</v>
      </c>
      <c r="K19" s="140">
        <f t="shared" si="3"/>
        <v>18</v>
      </c>
      <c r="L19" s="140">
        <f t="shared" si="3"/>
        <v>2</v>
      </c>
      <c r="M19" s="140">
        <f t="shared" si="3"/>
        <v>3</v>
      </c>
      <c r="N19" s="140">
        <f>N16</f>
        <v>120</v>
      </c>
      <c r="O19" s="140">
        <f>O17</f>
        <v>360</v>
      </c>
      <c r="P19" s="140"/>
      <c r="Q19" s="140"/>
      <c r="R19" s="140"/>
      <c r="S19" s="140"/>
      <c r="T19" s="140"/>
      <c r="U19" s="140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5"/>
      <c r="DC19" s="135"/>
      <c r="DD19" s="135"/>
      <c r="DE19" s="135"/>
      <c r="DF19" s="135"/>
      <c r="DG19" s="135"/>
      <c r="DH19" s="135"/>
      <c r="DI19" s="135"/>
      <c r="DJ19" s="135"/>
      <c r="DK19" s="135"/>
      <c r="DL19" s="135"/>
      <c r="DM19" s="135"/>
      <c r="DN19" s="135"/>
      <c r="DO19" s="135"/>
      <c r="DP19" s="135"/>
      <c r="DQ19" s="135"/>
      <c r="DR19" s="135"/>
      <c r="DS19" s="135"/>
      <c r="DT19" s="135"/>
      <c r="DU19" s="135"/>
      <c r="DV19" s="135"/>
      <c r="DW19" s="135"/>
      <c r="DX19" s="135"/>
      <c r="DY19" s="135"/>
      <c r="DZ19" s="135"/>
      <c r="EA19" s="135"/>
      <c r="EB19" s="135"/>
      <c r="EC19" s="135"/>
      <c r="ED19" s="135"/>
      <c r="EE19" s="135"/>
      <c r="EF19" s="135"/>
      <c r="EG19" s="135"/>
      <c r="EH19" s="135"/>
      <c r="EI19" s="135"/>
      <c r="EJ19" s="135"/>
      <c r="EK19" s="135"/>
      <c r="EL19" s="135"/>
      <c r="EM19" s="135"/>
      <c r="EN19" s="135"/>
      <c r="EO19" s="135"/>
      <c r="EP19" s="135"/>
      <c r="EQ19" s="135"/>
      <c r="ER19" s="135"/>
      <c r="ES19" s="135"/>
      <c r="ET19" s="135"/>
      <c r="EU19" s="135"/>
      <c r="EV19" s="135"/>
      <c r="EW19" s="135"/>
      <c r="EX19" s="135"/>
      <c r="EY19" s="135"/>
      <c r="EZ19" s="135"/>
      <c r="FA19" s="135"/>
      <c r="FB19" s="135"/>
      <c r="FC19" s="135"/>
      <c r="FD19" s="135"/>
      <c r="FE19" s="135"/>
      <c r="FF19" s="135"/>
      <c r="FG19" s="135"/>
      <c r="FH19" s="135"/>
      <c r="FI19" s="135"/>
      <c r="FJ19" s="135"/>
      <c r="FK19" s="135"/>
    </row>
    <row r="20" spans="1:167" s="136" customFormat="1" ht="21.95" customHeight="1" thickTop="1">
      <c r="A20" s="132"/>
      <c r="B20" s="133"/>
      <c r="C20" s="133"/>
      <c r="D20" s="133"/>
      <c r="E20" s="133" t="s">
        <v>8</v>
      </c>
      <c r="F20" s="150">
        <v>0.05</v>
      </c>
      <c r="G20" s="150">
        <v>0.01</v>
      </c>
      <c r="H20" s="150">
        <v>0.12</v>
      </c>
      <c r="I20" s="150">
        <v>0.12</v>
      </c>
      <c r="J20" s="150">
        <v>0.12</v>
      </c>
      <c r="K20" s="150">
        <v>0.08</v>
      </c>
      <c r="L20" s="150">
        <v>0.08</v>
      </c>
      <c r="M20" s="150">
        <v>0.08</v>
      </c>
      <c r="N20" s="150">
        <f>0.05*0.2</f>
        <v>1.0000000000000002E-2</v>
      </c>
      <c r="O20" s="150">
        <f>0.01*0.2</f>
        <v>2E-3</v>
      </c>
      <c r="P20" s="150"/>
      <c r="Q20" s="150"/>
      <c r="R20" s="150"/>
      <c r="S20" s="150"/>
      <c r="T20" s="150"/>
      <c r="U20" s="150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5"/>
      <c r="EI20" s="135"/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5"/>
      <c r="FG20" s="135"/>
      <c r="FH20" s="135"/>
      <c r="FI20" s="135"/>
      <c r="FJ20" s="135"/>
      <c r="FK20" s="135"/>
    </row>
    <row r="21" spans="1:167" s="136" customFormat="1" ht="21.95" customHeight="1" thickBot="1">
      <c r="A21" s="186"/>
      <c r="B21" s="187"/>
      <c r="C21" s="187"/>
      <c r="D21" s="187"/>
      <c r="E21" s="187" t="s">
        <v>46</v>
      </c>
      <c r="F21" s="209">
        <v>1</v>
      </c>
      <c r="G21" s="209">
        <v>1</v>
      </c>
      <c r="H21" s="209">
        <v>1</v>
      </c>
      <c r="I21" s="209">
        <v>1</v>
      </c>
      <c r="J21" s="209">
        <v>1</v>
      </c>
      <c r="K21" s="209">
        <v>1</v>
      </c>
      <c r="L21" s="209">
        <v>1</v>
      </c>
      <c r="M21" s="209">
        <v>1</v>
      </c>
      <c r="N21" s="209"/>
      <c r="O21" s="209"/>
      <c r="P21" s="209"/>
      <c r="Q21" s="209"/>
      <c r="R21" s="209"/>
      <c r="S21" s="209"/>
      <c r="T21" s="209"/>
      <c r="U21" s="209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  <c r="CZ21" s="135"/>
      <c r="DA21" s="135"/>
      <c r="DB21" s="135"/>
      <c r="DC21" s="135"/>
      <c r="DD21" s="135"/>
      <c r="DE21" s="135"/>
      <c r="DF21" s="135"/>
      <c r="DG21" s="135"/>
      <c r="DH21" s="135"/>
      <c r="DI21" s="135"/>
      <c r="DJ21" s="135"/>
      <c r="DK21" s="135"/>
      <c r="DL21" s="135"/>
      <c r="DM21" s="135"/>
      <c r="DN21" s="135"/>
      <c r="DO21" s="135"/>
      <c r="DP21" s="135"/>
      <c r="DQ21" s="135"/>
      <c r="DR21" s="135"/>
      <c r="DS21" s="135"/>
      <c r="DT21" s="135"/>
      <c r="DU21" s="135"/>
      <c r="DV21" s="135"/>
      <c r="DW21" s="135"/>
      <c r="DX21" s="135"/>
      <c r="DY21" s="135"/>
      <c r="DZ21" s="135"/>
      <c r="EA21" s="135"/>
      <c r="EB21" s="135"/>
      <c r="EC21" s="135"/>
      <c r="ED21" s="135"/>
      <c r="EE21" s="135"/>
      <c r="EF21" s="135"/>
      <c r="EG21" s="135"/>
      <c r="EH21" s="135"/>
      <c r="EI21" s="135"/>
      <c r="EJ21" s="135"/>
      <c r="EK21" s="135"/>
      <c r="EL21" s="135"/>
      <c r="EM21" s="135"/>
      <c r="EN21" s="135"/>
      <c r="EO21" s="135"/>
      <c r="EP21" s="135"/>
      <c r="EQ21" s="135"/>
      <c r="ER21" s="135"/>
      <c r="ES21" s="135"/>
      <c r="ET21" s="135"/>
      <c r="EU21" s="135"/>
      <c r="EV21" s="135"/>
      <c r="EW21" s="135"/>
      <c r="EX21" s="135"/>
      <c r="EY21" s="135"/>
      <c r="EZ21" s="135"/>
      <c r="FA21" s="135"/>
      <c r="FB21" s="135"/>
      <c r="FC21" s="135"/>
      <c r="FD21" s="135"/>
      <c r="FE21" s="135"/>
      <c r="FF21" s="135"/>
      <c r="FG21" s="135"/>
      <c r="FH21" s="135"/>
      <c r="FI21" s="135"/>
      <c r="FJ21" s="135"/>
      <c r="FK21" s="135"/>
    </row>
    <row r="22" spans="1:167" s="136" customFormat="1" ht="21.95" customHeight="1" thickTop="1" thickBot="1">
      <c r="A22" s="160" t="s">
        <v>36</v>
      </c>
      <c r="B22" s="161">
        <f>ROUNDDOWN(SUM(F22:U22)*0.8,0)</f>
        <v>21</v>
      </c>
      <c r="C22" s="162" t="s">
        <v>37</v>
      </c>
      <c r="D22" s="208"/>
      <c r="E22" s="163" t="str">
        <f>E20</f>
        <v>내선전공</v>
      </c>
      <c r="F22" s="164">
        <f t="shared" ref="F22:M22" si="4">ROUNDDOWN(F17*F20*F21,2)</f>
        <v>10.55</v>
      </c>
      <c r="G22" s="164">
        <f t="shared" si="4"/>
        <v>6.33</v>
      </c>
      <c r="H22" s="164">
        <f t="shared" si="4"/>
        <v>2.4</v>
      </c>
      <c r="I22" s="164">
        <f t="shared" si="4"/>
        <v>2.04</v>
      </c>
      <c r="J22" s="164">
        <f t="shared" si="4"/>
        <v>1.8</v>
      </c>
      <c r="K22" s="164">
        <f t="shared" si="4"/>
        <v>1.44</v>
      </c>
      <c r="L22" s="164">
        <f t="shared" si="4"/>
        <v>0.16</v>
      </c>
      <c r="M22" s="164">
        <f t="shared" si="4"/>
        <v>0.24</v>
      </c>
      <c r="N22" s="164">
        <f>N19*N20</f>
        <v>1.2000000000000002</v>
      </c>
      <c r="O22" s="164">
        <f>O19*O20</f>
        <v>0.72</v>
      </c>
      <c r="P22" s="164"/>
      <c r="Q22" s="164"/>
      <c r="R22" s="164"/>
      <c r="S22" s="164"/>
      <c r="T22" s="164"/>
      <c r="U22" s="164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5"/>
      <c r="DK22" s="135"/>
      <c r="DL22" s="135"/>
      <c r="DM22" s="135"/>
      <c r="DN22" s="135"/>
      <c r="DO22" s="135"/>
      <c r="DP22" s="135"/>
      <c r="DQ22" s="135"/>
      <c r="DR22" s="135"/>
      <c r="DS22" s="135"/>
      <c r="DT22" s="135"/>
      <c r="DU22" s="135"/>
      <c r="DV22" s="135"/>
      <c r="DW22" s="135"/>
      <c r="DX22" s="135"/>
      <c r="DY22" s="135"/>
      <c r="DZ22" s="135"/>
      <c r="EA22" s="135"/>
      <c r="EB22" s="135"/>
      <c r="EC22" s="135"/>
      <c r="ED22" s="135"/>
      <c r="EE22" s="135"/>
      <c r="EF22" s="135"/>
      <c r="EG22" s="135"/>
      <c r="EH22" s="135"/>
      <c r="EI22" s="135"/>
      <c r="EJ22" s="135"/>
      <c r="EK22" s="135"/>
      <c r="EL22" s="135"/>
      <c r="EM22" s="135"/>
      <c r="EN22" s="135"/>
      <c r="EO22" s="135"/>
      <c r="EP22" s="135"/>
      <c r="EQ22" s="135"/>
      <c r="ER22" s="135"/>
      <c r="ES22" s="135"/>
      <c r="ET22" s="135"/>
      <c r="EU22" s="135"/>
      <c r="EV22" s="135"/>
      <c r="EW22" s="135"/>
      <c r="EX22" s="135"/>
      <c r="EY22" s="135"/>
      <c r="EZ22" s="135"/>
      <c r="FA22" s="135"/>
      <c r="FB22" s="135"/>
      <c r="FC22" s="135"/>
      <c r="FD22" s="135"/>
      <c r="FE22" s="135"/>
      <c r="FF22" s="135"/>
      <c r="FG22" s="135"/>
      <c r="FH22" s="135"/>
      <c r="FI22" s="135"/>
      <c r="FJ22" s="135"/>
      <c r="FK22" s="135"/>
    </row>
    <row r="23" spans="1:167" ht="21.95" customHeight="1" thickTop="1">
      <c r="A23" s="122"/>
      <c r="B23" s="131"/>
      <c r="C23" s="123"/>
      <c r="D23" s="124"/>
      <c r="E23" s="123"/>
      <c r="F23" s="159" t="s">
        <v>52</v>
      </c>
      <c r="G23" s="144" t="s">
        <v>89</v>
      </c>
      <c r="H23" s="144" t="s">
        <v>53</v>
      </c>
      <c r="I23" s="144" t="s">
        <v>53</v>
      </c>
      <c r="J23" s="144" t="s">
        <v>53</v>
      </c>
      <c r="K23" s="144" t="s">
        <v>90</v>
      </c>
      <c r="L23" s="144" t="s">
        <v>90</v>
      </c>
      <c r="M23" s="144" t="s">
        <v>90</v>
      </c>
      <c r="N23" s="144"/>
      <c r="O23" s="144"/>
      <c r="P23" s="144"/>
      <c r="Q23" s="144"/>
      <c r="R23" s="144"/>
      <c r="S23" s="144"/>
      <c r="T23" s="144"/>
      <c r="U23" s="144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</row>
    <row r="24" spans="1:167" ht="21.95" customHeight="1"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/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/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/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/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/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  <c r="FG24" s="109"/>
      <c r="FH24" s="109"/>
      <c r="FI24" s="109"/>
      <c r="FJ24" s="109"/>
      <c r="FK24" s="109"/>
    </row>
    <row r="25" spans="1:167" ht="21.95" customHeight="1"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/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/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/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/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/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  <c r="FG25" s="109"/>
      <c r="FH25" s="109"/>
      <c r="FI25" s="109"/>
      <c r="FJ25" s="109"/>
      <c r="FK25" s="109"/>
    </row>
    <row r="26" spans="1:167" ht="21.95" customHeight="1"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/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/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/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  <c r="FG26" s="109"/>
      <c r="FH26" s="109"/>
      <c r="FI26" s="109"/>
      <c r="FJ26" s="109"/>
      <c r="FK26" s="109"/>
    </row>
    <row r="27" spans="1:167" ht="21.95" customHeight="1"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09"/>
      <c r="DB27" s="109"/>
      <c r="DC27" s="109"/>
      <c r="DD27" s="109"/>
      <c r="DE27" s="109"/>
      <c r="DF27" s="109"/>
      <c r="DG27" s="109"/>
      <c r="DH27" s="109"/>
      <c r="DI27" s="109"/>
      <c r="DJ27" s="109"/>
      <c r="DK27" s="109"/>
      <c r="DL27" s="109"/>
      <c r="DM27" s="109"/>
      <c r="DN27" s="109"/>
      <c r="DO27" s="109"/>
      <c r="DP27" s="109"/>
      <c r="DQ27" s="109"/>
      <c r="DR27" s="109"/>
      <c r="DS27" s="109"/>
      <c r="DT27" s="109"/>
      <c r="DU27" s="109"/>
      <c r="DV27" s="109"/>
      <c r="DW27" s="109"/>
      <c r="DX27" s="109"/>
      <c r="DY27" s="109"/>
      <c r="DZ27" s="109"/>
      <c r="EA27" s="109"/>
      <c r="EB27" s="109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09"/>
      <c r="EZ27" s="109"/>
      <c r="FA27" s="109"/>
      <c r="FB27" s="109"/>
      <c r="FC27" s="109"/>
      <c r="FD27" s="109"/>
      <c r="FE27" s="109"/>
      <c r="FF27" s="109"/>
      <c r="FG27" s="109"/>
      <c r="FH27" s="109"/>
      <c r="FI27" s="109"/>
      <c r="FJ27" s="109"/>
      <c r="FK27" s="109"/>
    </row>
    <row r="28" spans="1:167" ht="21.95" customHeight="1"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09"/>
      <c r="CO28" s="109"/>
      <c r="CP28" s="109"/>
      <c r="CQ28" s="109"/>
      <c r="CR28" s="109"/>
      <c r="CS28" s="109"/>
      <c r="CT28" s="109"/>
      <c r="CU28" s="109"/>
      <c r="CV28" s="109"/>
      <c r="CW28" s="109"/>
      <c r="CX28" s="109"/>
      <c r="CY28" s="109"/>
      <c r="CZ28" s="109"/>
      <c r="DA28" s="109"/>
      <c r="DB28" s="109"/>
      <c r="DC28" s="109"/>
      <c r="DD28" s="109"/>
      <c r="DE28" s="109"/>
      <c r="DF28" s="109"/>
      <c r="DG28" s="109"/>
      <c r="DH28" s="109"/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09"/>
      <c r="EH28" s="109"/>
      <c r="EI28" s="109"/>
      <c r="EJ28" s="109"/>
      <c r="EK28" s="109"/>
      <c r="EL28" s="109"/>
      <c r="EM28" s="109"/>
      <c r="EN28" s="109"/>
      <c r="EO28" s="109"/>
      <c r="EP28" s="109"/>
      <c r="EQ28" s="109"/>
      <c r="ER28" s="109"/>
      <c r="ES28" s="109"/>
      <c r="ET28" s="109"/>
      <c r="EU28" s="109"/>
      <c r="EV28" s="109"/>
      <c r="EW28" s="109"/>
      <c r="EX28" s="109"/>
      <c r="EY28" s="109"/>
      <c r="EZ28" s="109"/>
      <c r="FA28" s="109"/>
      <c r="FB28" s="109"/>
      <c r="FC28" s="109"/>
      <c r="FD28" s="109"/>
      <c r="FE28" s="109"/>
      <c r="FF28" s="109"/>
      <c r="FG28" s="109"/>
      <c r="FH28" s="109"/>
      <c r="FI28" s="109"/>
      <c r="FJ28" s="109"/>
      <c r="FK28" s="109"/>
    </row>
    <row r="29" spans="1:167" ht="21.95" customHeight="1"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09"/>
      <c r="BZ29" s="109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09"/>
      <c r="CN29" s="109"/>
      <c r="CO29" s="109"/>
      <c r="CP29" s="109"/>
      <c r="CQ29" s="109"/>
      <c r="CR29" s="109"/>
      <c r="CS29" s="109"/>
      <c r="CT29" s="109"/>
      <c r="CU29" s="109"/>
      <c r="CV29" s="109"/>
      <c r="CW29" s="109"/>
      <c r="CX29" s="109"/>
      <c r="CY29" s="109"/>
      <c r="CZ29" s="109"/>
      <c r="DA29" s="109"/>
      <c r="DB29" s="109"/>
      <c r="DC29" s="109"/>
      <c r="DD29" s="109"/>
      <c r="DE29" s="109"/>
      <c r="DF29" s="109"/>
      <c r="DG29" s="109"/>
      <c r="DH29" s="109"/>
      <c r="DI29" s="109"/>
      <c r="DJ29" s="109"/>
      <c r="DK29" s="109"/>
      <c r="DL29" s="109"/>
      <c r="DM29" s="109"/>
      <c r="DN29" s="109"/>
      <c r="DO29" s="109"/>
      <c r="DP29" s="109"/>
      <c r="DQ29" s="109"/>
      <c r="DR29" s="109"/>
      <c r="DS29" s="109"/>
      <c r="DT29" s="109"/>
      <c r="DU29" s="109"/>
      <c r="DV29" s="109"/>
      <c r="DW29" s="109"/>
      <c r="DX29" s="109"/>
      <c r="DY29" s="109"/>
      <c r="DZ29" s="109"/>
      <c r="EA29" s="109"/>
      <c r="EB29" s="109"/>
      <c r="EC29" s="109"/>
      <c r="ED29" s="109"/>
      <c r="EE29" s="109"/>
      <c r="EF29" s="109"/>
      <c r="EG29" s="109"/>
      <c r="EH29" s="109"/>
      <c r="EI29" s="109"/>
      <c r="EJ29" s="109"/>
      <c r="EK29" s="109"/>
      <c r="EL29" s="109"/>
      <c r="EM29" s="109"/>
      <c r="EN29" s="109"/>
      <c r="EO29" s="109"/>
      <c r="EP29" s="109"/>
      <c r="EQ29" s="109"/>
      <c r="ER29" s="109"/>
      <c r="ES29" s="109"/>
      <c r="ET29" s="109"/>
      <c r="EU29" s="109"/>
      <c r="EV29" s="109"/>
      <c r="EW29" s="109"/>
      <c r="EX29" s="109"/>
      <c r="EY29" s="109"/>
      <c r="EZ29" s="109"/>
      <c r="FA29" s="109"/>
      <c r="FB29" s="109"/>
      <c r="FC29" s="109"/>
      <c r="FD29" s="109"/>
      <c r="FE29" s="109"/>
      <c r="FF29" s="109"/>
      <c r="FG29" s="109"/>
      <c r="FH29" s="109"/>
      <c r="FI29" s="109"/>
      <c r="FJ29" s="109"/>
      <c r="FK29" s="109"/>
    </row>
    <row r="30" spans="1:167" ht="21.95" customHeight="1"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  <c r="BS30" s="109"/>
      <c r="BT30" s="109"/>
      <c r="BU30" s="109"/>
      <c r="BV30" s="109"/>
      <c r="BW30" s="109"/>
      <c r="BX30" s="109"/>
      <c r="BY30" s="109"/>
      <c r="BZ30" s="109"/>
      <c r="CA30" s="109"/>
      <c r="CB30" s="109"/>
      <c r="CC30" s="109"/>
      <c r="CD30" s="109"/>
      <c r="CE30" s="109"/>
      <c r="CF30" s="109"/>
      <c r="CG30" s="109"/>
      <c r="CH30" s="109"/>
      <c r="CI30" s="109"/>
      <c r="CJ30" s="109"/>
      <c r="CK30" s="109"/>
      <c r="CL30" s="109"/>
      <c r="CM30" s="109"/>
      <c r="CN30" s="109"/>
      <c r="CO30" s="109"/>
      <c r="CP30" s="109"/>
      <c r="CQ30" s="109"/>
      <c r="CR30" s="109"/>
      <c r="CS30" s="109"/>
      <c r="CT30" s="109"/>
      <c r="CU30" s="109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09"/>
      <c r="DG30" s="109"/>
      <c r="DH30" s="109"/>
      <c r="DI30" s="109"/>
      <c r="DJ30" s="109"/>
      <c r="DK30" s="109"/>
      <c r="DL30" s="109"/>
      <c r="DM30" s="109"/>
      <c r="DN30" s="109"/>
      <c r="DO30" s="109"/>
      <c r="DP30" s="109"/>
      <c r="DQ30" s="109"/>
      <c r="DR30" s="109"/>
      <c r="DS30" s="109"/>
      <c r="DT30" s="109"/>
      <c r="DU30" s="109"/>
      <c r="DV30" s="109"/>
      <c r="DW30" s="109"/>
      <c r="DX30" s="109"/>
      <c r="DY30" s="109"/>
      <c r="DZ30" s="109"/>
      <c r="EA30" s="109"/>
      <c r="EB30" s="109"/>
      <c r="EC30" s="109"/>
      <c r="ED30" s="109"/>
      <c r="EE30" s="109"/>
      <c r="EF30" s="109"/>
      <c r="EG30" s="109"/>
      <c r="EH30" s="109"/>
      <c r="EI30" s="109"/>
      <c r="EJ30" s="109"/>
      <c r="EK30" s="109"/>
      <c r="EL30" s="109"/>
      <c r="EM30" s="109"/>
      <c r="EN30" s="109"/>
      <c r="EO30" s="109"/>
      <c r="EP30" s="109"/>
      <c r="EQ30" s="109"/>
      <c r="ER30" s="109"/>
      <c r="ES30" s="109"/>
      <c r="ET30" s="109"/>
      <c r="EU30" s="109"/>
      <c r="EV30" s="109"/>
      <c r="EW30" s="109"/>
      <c r="EX30" s="109"/>
      <c r="EY30" s="109"/>
      <c r="EZ30" s="109"/>
      <c r="FA30" s="109"/>
      <c r="FB30" s="109"/>
      <c r="FC30" s="109"/>
      <c r="FD30" s="109"/>
      <c r="FE30" s="109"/>
      <c r="FF30" s="109"/>
      <c r="FG30" s="109"/>
      <c r="FH30" s="109"/>
      <c r="FI30" s="109"/>
      <c r="FJ30" s="109"/>
      <c r="FK30" s="109"/>
    </row>
    <row r="31" spans="1:167" ht="21.95" customHeight="1"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  <c r="CV31" s="109"/>
      <c r="CW31" s="109"/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09"/>
      <c r="ER31" s="109"/>
      <c r="ES31" s="109"/>
      <c r="ET31" s="109"/>
      <c r="EU31" s="109"/>
      <c r="EV31" s="109"/>
      <c r="EW31" s="109"/>
      <c r="EX31" s="109"/>
      <c r="EY31" s="109"/>
      <c r="EZ31" s="109"/>
      <c r="FA31" s="109"/>
      <c r="FB31" s="109"/>
      <c r="FC31" s="109"/>
      <c r="FD31" s="109"/>
      <c r="FE31" s="109"/>
      <c r="FF31" s="109"/>
      <c r="FG31" s="109"/>
      <c r="FH31" s="109"/>
      <c r="FI31" s="109"/>
      <c r="FJ31" s="109"/>
      <c r="FK31" s="109"/>
    </row>
    <row r="32" spans="1:167" ht="21.95" customHeight="1"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</row>
    <row r="33" spans="3:167" ht="21.95" customHeight="1"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09"/>
      <c r="CQ33" s="109"/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109"/>
      <c r="DD33" s="109"/>
      <c r="DE33" s="109"/>
      <c r="DF33" s="109"/>
      <c r="DG33" s="109"/>
      <c r="DH33" s="109"/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09"/>
      <c r="EH33" s="109"/>
      <c r="EI33" s="109"/>
      <c r="EJ33" s="109"/>
      <c r="EK33" s="109"/>
      <c r="EL33" s="109"/>
      <c r="EM33" s="109"/>
      <c r="EN33" s="109"/>
      <c r="EO33" s="109"/>
      <c r="EP33" s="109"/>
      <c r="EQ33" s="109"/>
      <c r="ER33" s="109"/>
      <c r="ES33" s="109"/>
      <c r="ET33" s="109"/>
      <c r="EU33" s="109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09"/>
      <c r="FJ33" s="109"/>
      <c r="FK33" s="109"/>
    </row>
  </sheetData>
  <mergeCells count="11">
    <mergeCell ref="N1:O1"/>
    <mergeCell ref="E1:E3"/>
    <mergeCell ref="H1:J1"/>
    <mergeCell ref="K1:M1"/>
    <mergeCell ref="I2:J2"/>
    <mergeCell ref="K2:M2"/>
    <mergeCell ref="A4:B4"/>
    <mergeCell ref="A9:B9"/>
    <mergeCell ref="A1:A3"/>
    <mergeCell ref="B1:C3"/>
    <mergeCell ref="D1:D3"/>
  </mergeCells>
  <phoneticPr fontId="7" type="noConversion"/>
  <pageMargins left="0.86614173228346458" right="0.27559055118110237" top="1.1417322834645669" bottom="0.55118110236220474" header="0.78740157480314965" footer="0.43307086614173229"/>
  <pageSetup paperSize="9" scale="90" orientation="landscape" horizontalDpi="1200" verticalDpi="1200" r:id="rId1"/>
  <headerFooter alignWithMargins="0">
    <oddHeader>&amp;C3.전열설비 산출서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FFC000"/>
  </sheetPr>
  <dimension ref="A1:GB37"/>
  <sheetViews>
    <sheetView tabSelected="1" view="pageBreakPreview" zoomScale="130" zoomScaleNormal="100" zoomScaleSheetLayoutView="130" workbookViewId="0">
      <pane xSplit="5" ySplit="3" topLeftCell="F4" activePane="bottomRight" state="frozen"/>
      <selection activeCell="G12" sqref="G12"/>
      <selection pane="topRight" activeCell="G12" sqref="G12"/>
      <selection pane="bottomLeft" activeCell="G12" sqref="G12"/>
      <selection pane="bottomRight" activeCell="U6" sqref="U6"/>
    </sheetView>
  </sheetViews>
  <sheetFormatPr defaultColWidth="11.42578125" defaultRowHeight="21" customHeight="1"/>
  <cols>
    <col min="1" max="1" width="4.42578125" style="107" customWidth="1"/>
    <col min="2" max="2" width="9.85546875" style="155" customWidth="1"/>
    <col min="3" max="3" width="3" style="107" customWidth="1"/>
    <col min="4" max="4" width="4" style="107" customWidth="1"/>
    <col min="5" max="5" width="25.42578125" style="107" customWidth="1"/>
    <col min="6" max="25" width="5.7109375" style="107" customWidth="1"/>
    <col min="26" max="168" width="11.42578125" style="107" customWidth="1"/>
    <col min="169" max="171" width="5" style="107" customWidth="1"/>
    <col min="172" max="16384" width="11.42578125" style="107"/>
  </cols>
  <sheetData>
    <row r="1" spans="1:184" ht="24" customHeight="1">
      <c r="A1" s="463" t="s">
        <v>115</v>
      </c>
      <c r="B1" s="465" t="s">
        <v>39</v>
      </c>
      <c r="C1" s="465"/>
      <c r="D1" s="463" t="s">
        <v>40</v>
      </c>
      <c r="E1" s="466" t="s">
        <v>41</v>
      </c>
      <c r="F1" s="466" t="s">
        <v>47</v>
      </c>
      <c r="G1" s="466"/>
      <c r="H1" s="466"/>
      <c r="I1" s="348" t="s">
        <v>91</v>
      </c>
      <c r="J1" s="461" t="s">
        <v>48</v>
      </c>
      <c r="K1" s="462"/>
      <c r="L1" s="462"/>
      <c r="M1" s="462"/>
      <c r="N1" s="462"/>
      <c r="O1" s="466" t="s">
        <v>92</v>
      </c>
      <c r="P1" s="466"/>
      <c r="Q1" s="466"/>
      <c r="R1" s="461" t="s">
        <v>391</v>
      </c>
      <c r="S1" s="462"/>
      <c r="T1" s="462"/>
      <c r="U1" s="462"/>
      <c r="V1" s="466" t="s">
        <v>392</v>
      </c>
      <c r="W1" s="466"/>
      <c r="X1" s="466" t="s">
        <v>393</v>
      </c>
      <c r="Y1" s="466"/>
    </row>
    <row r="2" spans="1:184" ht="24" customHeight="1">
      <c r="A2" s="463"/>
      <c r="B2" s="465"/>
      <c r="C2" s="465"/>
      <c r="D2" s="463"/>
      <c r="E2" s="466"/>
      <c r="F2" s="466" t="s">
        <v>341</v>
      </c>
      <c r="G2" s="466"/>
      <c r="H2" s="352" t="s">
        <v>110</v>
      </c>
      <c r="I2" s="350" t="s">
        <v>1</v>
      </c>
      <c r="J2" s="170" t="s">
        <v>112</v>
      </c>
      <c r="K2" s="170" t="s">
        <v>112</v>
      </c>
      <c r="L2" s="171" t="s">
        <v>113</v>
      </c>
      <c r="M2" s="171" t="s">
        <v>113</v>
      </c>
      <c r="N2" s="352" t="s">
        <v>84</v>
      </c>
      <c r="O2" s="474" t="s">
        <v>93</v>
      </c>
      <c r="P2" s="474"/>
      <c r="Q2" s="474"/>
      <c r="R2" s="350" t="s">
        <v>198</v>
      </c>
      <c r="S2" s="350" t="s">
        <v>284</v>
      </c>
      <c r="T2" s="350" t="s">
        <v>199</v>
      </c>
      <c r="U2" s="318" t="s">
        <v>200</v>
      </c>
      <c r="V2" s="318" t="s">
        <v>394</v>
      </c>
      <c r="W2" s="318" t="s">
        <v>395</v>
      </c>
      <c r="X2" s="318" t="s">
        <v>394</v>
      </c>
      <c r="Y2" s="318" t="s">
        <v>395</v>
      </c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  <c r="FF2" s="109"/>
      <c r="FG2" s="109"/>
      <c r="FH2" s="109"/>
      <c r="FI2" s="109"/>
      <c r="FJ2" s="109"/>
      <c r="FK2" s="109"/>
      <c r="FL2" s="109"/>
      <c r="FM2" s="109"/>
      <c r="FN2" s="109"/>
      <c r="FO2" s="109"/>
      <c r="FP2" s="109"/>
      <c r="FQ2" s="109"/>
      <c r="FR2" s="109"/>
      <c r="FS2" s="109"/>
      <c r="FT2" s="109"/>
      <c r="FU2" s="109"/>
      <c r="FV2" s="109"/>
      <c r="FW2" s="109"/>
      <c r="FX2" s="109"/>
      <c r="FY2" s="109"/>
      <c r="FZ2" s="109"/>
      <c r="GA2" s="109"/>
      <c r="GB2" s="109"/>
    </row>
    <row r="3" spans="1:184" ht="24" customHeight="1">
      <c r="A3" s="463"/>
      <c r="B3" s="465"/>
      <c r="C3" s="465"/>
      <c r="D3" s="463"/>
      <c r="E3" s="466"/>
      <c r="F3" s="352" t="s">
        <v>86</v>
      </c>
      <c r="G3" s="352" t="s">
        <v>51</v>
      </c>
      <c r="H3" s="352" t="s">
        <v>4</v>
      </c>
      <c r="I3" s="350">
        <v>1.78</v>
      </c>
      <c r="J3" s="171" t="s">
        <v>55</v>
      </c>
      <c r="K3" s="171" t="s">
        <v>197</v>
      </c>
      <c r="L3" s="171" t="s">
        <v>55</v>
      </c>
      <c r="M3" s="171" t="s">
        <v>197</v>
      </c>
      <c r="N3" s="171" t="s">
        <v>55</v>
      </c>
      <c r="O3" s="352" t="s">
        <v>94</v>
      </c>
      <c r="P3" s="352" t="s">
        <v>95</v>
      </c>
      <c r="Q3" s="352" t="s">
        <v>96</v>
      </c>
      <c r="R3" s="350" t="s">
        <v>291</v>
      </c>
      <c r="S3" s="350" t="s">
        <v>291</v>
      </c>
      <c r="T3" s="350" t="s">
        <v>292</v>
      </c>
      <c r="U3" s="318" t="s">
        <v>292</v>
      </c>
      <c r="V3" s="372" t="s">
        <v>291</v>
      </c>
      <c r="W3" s="372" t="s">
        <v>292</v>
      </c>
      <c r="X3" s="372" t="s">
        <v>291</v>
      </c>
      <c r="Y3" s="372" t="s">
        <v>292</v>
      </c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  <c r="GA3" s="109"/>
      <c r="GB3" s="109"/>
    </row>
    <row r="4" spans="1:184" ht="24" customHeight="1">
      <c r="A4" s="473" t="s">
        <v>258</v>
      </c>
      <c r="B4" s="473"/>
      <c r="C4" s="350"/>
      <c r="D4" s="350"/>
      <c r="E4" s="351"/>
      <c r="F4" s="355"/>
      <c r="G4" s="355"/>
      <c r="H4" s="355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  <c r="T4" s="350"/>
      <c r="U4" s="350"/>
      <c r="V4" s="372"/>
      <c r="W4" s="372"/>
      <c r="X4" s="350"/>
      <c r="Y4" s="350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</row>
    <row r="5" spans="1:184" ht="24" customHeight="1">
      <c r="A5" s="354" t="s">
        <v>108</v>
      </c>
      <c r="B5" s="158" t="s">
        <v>88</v>
      </c>
      <c r="C5" s="350">
        <v>3</v>
      </c>
      <c r="D5" s="350" t="s">
        <v>86</v>
      </c>
      <c r="E5" s="355" t="s">
        <v>278</v>
      </c>
      <c r="F5" s="352">
        <f>ESUM($E5)</f>
        <v>39.5</v>
      </c>
      <c r="G5" s="355"/>
      <c r="H5" s="351"/>
      <c r="I5" s="352">
        <f t="shared" ref="I5:I11" si="0">ESUM($E5)*$C5</f>
        <v>118.5</v>
      </c>
      <c r="J5" s="350">
        <v>15</v>
      </c>
      <c r="K5" s="350">
        <v>15</v>
      </c>
      <c r="L5" s="350">
        <v>2</v>
      </c>
      <c r="M5" s="350">
        <v>2</v>
      </c>
      <c r="N5" s="350">
        <v>3</v>
      </c>
      <c r="O5" s="350">
        <v>1</v>
      </c>
      <c r="P5" s="350">
        <v>2</v>
      </c>
      <c r="Q5" s="350"/>
      <c r="R5" s="350">
        <v>1</v>
      </c>
      <c r="S5" s="350"/>
      <c r="T5" s="350">
        <v>16</v>
      </c>
      <c r="U5" s="350">
        <v>1</v>
      </c>
      <c r="V5" s="372">
        <f>2*10+3+22+6</f>
        <v>51</v>
      </c>
      <c r="W5" s="372">
        <f>5*10+22+6+21</f>
        <v>99</v>
      </c>
      <c r="X5" s="350">
        <f>V5</f>
        <v>51</v>
      </c>
      <c r="Y5" s="350">
        <f>W5-21</f>
        <v>78</v>
      </c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109"/>
      <c r="FV5" s="109"/>
      <c r="FW5" s="109"/>
      <c r="FX5" s="109"/>
      <c r="FY5" s="109"/>
      <c r="FZ5" s="109"/>
      <c r="GA5" s="109"/>
      <c r="GB5" s="109"/>
    </row>
    <row r="6" spans="1:184" ht="24" customHeight="1">
      <c r="A6" s="354"/>
      <c r="B6" s="158" t="s">
        <v>88</v>
      </c>
      <c r="C6" s="350">
        <v>4</v>
      </c>
      <c r="D6" s="350" t="s">
        <v>192</v>
      </c>
      <c r="E6" s="355" t="s">
        <v>279</v>
      </c>
      <c r="F6" s="352"/>
      <c r="G6" s="352">
        <f>ESUM($E6)</f>
        <v>18</v>
      </c>
      <c r="H6" s="351"/>
      <c r="I6" s="352">
        <f t="shared" si="0"/>
        <v>72</v>
      </c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72"/>
      <c r="W6" s="372"/>
      <c r="X6" s="350"/>
      <c r="Y6" s="350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  <c r="FW6" s="109"/>
      <c r="FX6" s="109"/>
      <c r="FY6" s="109"/>
      <c r="FZ6" s="109"/>
      <c r="GA6" s="109"/>
      <c r="GB6" s="109"/>
    </row>
    <row r="7" spans="1:184" ht="24" customHeight="1">
      <c r="A7" s="354"/>
      <c r="B7" s="158" t="s">
        <v>88</v>
      </c>
      <c r="C7" s="350">
        <v>3</v>
      </c>
      <c r="D7" s="350" t="s">
        <v>97</v>
      </c>
      <c r="E7" s="355" t="s">
        <v>280</v>
      </c>
      <c r="F7" s="118"/>
      <c r="G7" s="355"/>
      <c r="H7" s="352">
        <f>ESUM($E7)</f>
        <v>17</v>
      </c>
      <c r="I7" s="352">
        <f t="shared" si="0"/>
        <v>51</v>
      </c>
      <c r="J7" s="350"/>
      <c r="K7" s="350"/>
      <c r="L7" s="350"/>
      <c r="M7" s="350"/>
      <c r="N7" s="350"/>
      <c r="O7" s="350"/>
      <c r="P7" s="350"/>
      <c r="Q7" s="350"/>
      <c r="R7" s="350"/>
      <c r="S7" s="350"/>
      <c r="T7" s="350"/>
      <c r="U7" s="350"/>
      <c r="V7" s="372"/>
      <c r="W7" s="372"/>
      <c r="X7" s="350"/>
      <c r="Y7" s="350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  <c r="FL7" s="109"/>
      <c r="FM7" s="109"/>
      <c r="FN7" s="109"/>
      <c r="FO7" s="109"/>
      <c r="FP7" s="109"/>
      <c r="FQ7" s="109"/>
      <c r="FR7" s="109"/>
      <c r="FS7" s="109"/>
      <c r="FT7" s="109"/>
      <c r="FU7" s="109"/>
      <c r="FV7" s="109"/>
      <c r="FW7" s="109"/>
      <c r="FX7" s="109"/>
      <c r="FY7" s="109"/>
      <c r="FZ7" s="109"/>
      <c r="GA7" s="109"/>
      <c r="GB7" s="109"/>
    </row>
    <row r="8" spans="1:184" ht="24" customHeight="1">
      <c r="A8" s="354" t="s">
        <v>201</v>
      </c>
      <c r="B8" s="158" t="s">
        <v>88</v>
      </c>
      <c r="C8" s="350">
        <v>3</v>
      </c>
      <c r="D8" s="350" t="s">
        <v>86</v>
      </c>
      <c r="E8" s="355" t="s">
        <v>281</v>
      </c>
      <c r="F8" s="352">
        <f>ESUM($E8)</f>
        <v>38</v>
      </c>
      <c r="G8" s="355"/>
      <c r="H8" s="351"/>
      <c r="I8" s="352">
        <f t="shared" si="0"/>
        <v>114</v>
      </c>
      <c r="J8" s="350">
        <v>8</v>
      </c>
      <c r="K8" s="350">
        <v>8</v>
      </c>
      <c r="L8" s="350">
        <v>2</v>
      </c>
      <c r="M8" s="350">
        <v>2</v>
      </c>
      <c r="N8" s="350">
        <v>4</v>
      </c>
      <c r="O8" s="350"/>
      <c r="P8" s="350">
        <v>3</v>
      </c>
      <c r="Q8" s="350">
        <v>1</v>
      </c>
      <c r="R8" s="350"/>
      <c r="S8" s="350">
        <v>4</v>
      </c>
      <c r="T8" s="350">
        <v>4</v>
      </c>
      <c r="U8" s="350"/>
      <c r="V8" s="372"/>
      <c r="W8" s="372"/>
      <c r="X8" s="350"/>
      <c r="Y8" s="350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  <c r="FL8" s="109"/>
      <c r="FM8" s="109"/>
      <c r="FN8" s="109"/>
      <c r="FO8" s="109"/>
      <c r="FP8" s="109"/>
      <c r="FQ8" s="109"/>
      <c r="FR8" s="109"/>
      <c r="FS8" s="109"/>
      <c r="FT8" s="109"/>
      <c r="FU8" s="109"/>
      <c r="FV8" s="109"/>
      <c r="FW8" s="109"/>
      <c r="FX8" s="109"/>
      <c r="FY8" s="109"/>
      <c r="FZ8" s="109"/>
      <c r="GA8" s="109"/>
      <c r="GB8" s="109"/>
    </row>
    <row r="9" spans="1:184" ht="24" customHeight="1">
      <c r="A9" s="354"/>
      <c r="B9" s="158" t="s">
        <v>88</v>
      </c>
      <c r="C9" s="350">
        <v>4</v>
      </c>
      <c r="D9" s="350" t="s">
        <v>192</v>
      </c>
      <c r="E9" s="355" t="s">
        <v>282</v>
      </c>
      <c r="F9" s="352"/>
      <c r="G9" s="352">
        <f>ESUM($E9)</f>
        <v>18</v>
      </c>
      <c r="H9" s="351"/>
      <c r="I9" s="352">
        <f t="shared" si="0"/>
        <v>72</v>
      </c>
      <c r="J9" s="350"/>
      <c r="K9" s="350"/>
      <c r="L9" s="350"/>
      <c r="M9" s="350"/>
      <c r="N9" s="350"/>
      <c r="O9" s="350"/>
      <c r="P9" s="350"/>
      <c r="Q9" s="350"/>
      <c r="R9" s="350"/>
      <c r="S9" s="350"/>
      <c r="T9" s="350"/>
      <c r="U9" s="350"/>
      <c r="V9" s="372"/>
      <c r="W9" s="372"/>
      <c r="X9" s="350"/>
      <c r="Y9" s="350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  <c r="CW9" s="109"/>
      <c r="CX9" s="109"/>
      <c r="CY9" s="109"/>
      <c r="CZ9" s="109"/>
      <c r="DA9" s="109"/>
      <c r="DB9" s="109"/>
      <c r="DC9" s="109"/>
      <c r="DD9" s="109"/>
      <c r="DE9" s="109"/>
      <c r="DF9" s="109"/>
      <c r="DG9" s="109"/>
      <c r="DH9" s="109"/>
      <c r="DI9" s="109"/>
      <c r="DJ9" s="109"/>
      <c r="DK9" s="109"/>
      <c r="DL9" s="109"/>
      <c r="DM9" s="109"/>
      <c r="DN9" s="109"/>
      <c r="DO9" s="109"/>
      <c r="DP9" s="109"/>
      <c r="DQ9" s="109"/>
      <c r="DR9" s="109"/>
      <c r="DS9" s="109"/>
      <c r="DT9" s="109"/>
      <c r="DU9" s="109"/>
      <c r="DV9" s="109"/>
      <c r="DW9" s="109"/>
      <c r="DX9" s="109"/>
      <c r="DY9" s="109"/>
      <c r="DZ9" s="109"/>
      <c r="EA9" s="109"/>
      <c r="EB9" s="109"/>
      <c r="EC9" s="109"/>
      <c r="ED9" s="109"/>
      <c r="EE9" s="109"/>
      <c r="EF9" s="109"/>
      <c r="EG9" s="109"/>
      <c r="EH9" s="109"/>
      <c r="EI9" s="109"/>
      <c r="EJ9" s="109"/>
      <c r="EK9" s="109"/>
      <c r="EL9" s="109"/>
      <c r="EM9" s="109"/>
      <c r="EN9" s="109"/>
      <c r="EO9" s="109"/>
      <c r="EP9" s="109"/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  <c r="FL9" s="109"/>
      <c r="FM9" s="109"/>
      <c r="FN9" s="109"/>
      <c r="FO9" s="109"/>
      <c r="FP9" s="109"/>
      <c r="FQ9" s="109"/>
      <c r="FR9" s="109"/>
      <c r="FS9" s="109"/>
      <c r="FT9" s="109"/>
      <c r="FU9" s="109"/>
      <c r="FV9" s="109"/>
      <c r="FW9" s="109"/>
      <c r="FX9" s="109"/>
      <c r="FY9" s="109"/>
      <c r="FZ9" s="109"/>
      <c r="GA9" s="109"/>
      <c r="GB9" s="109"/>
    </row>
    <row r="10" spans="1:184" ht="24" customHeight="1">
      <c r="A10" s="354"/>
      <c r="B10" s="158" t="s">
        <v>88</v>
      </c>
      <c r="C10" s="350">
        <v>5</v>
      </c>
      <c r="D10" s="350" t="s">
        <v>192</v>
      </c>
      <c r="E10" s="355">
        <v>3</v>
      </c>
      <c r="F10" s="352"/>
      <c r="G10" s="352">
        <f>ESUM($E10)</f>
        <v>3</v>
      </c>
      <c r="H10" s="351"/>
      <c r="I10" s="352">
        <f>ESUM($E10)*$C10</f>
        <v>15</v>
      </c>
      <c r="J10" s="350"/>
      <c r="K10" s="350"/>
      <c r="L10" s="350"/>
      <c r="M10" s="350"/>
      <c r="N10" s="350"/>
      <c r="O10" s="350"/>
      <c r="P10" s="350"/>
      <c r="Q10" s="350"/>
      <c r="R10" s="350"/>
      <c r="S10" s="350"/>
      <c r="T10" s="350"/>
      <c r="U10" s="350"/>
      <c r="V10" s="372"/>
      <c r="W10" s="372"/>
      <c r="X10" s="350"/>
      <c r="Y10" s="350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  <c r="FG10" s="109"/>
      <c r="FH10" s="109"/>
      <c r="FI10" s="109"/>
      <c r="FJ10" s="109"/>
      <c r="FK10" s="109"/>
      <c r="FL10" s="109"/>
      <c r="FM10" s="109"/>
      <c r="FN10" s="109"/>
      <c r="FO10" s="109"/>
      <c r="FP10" s="109"/>
      <c r="FQ10" s="109"/>
      <c r="FR10" s="109"/>
      <c r="FS10" s="109"/>
      <c r="FT10" s="109"/>
      <c r="FU10" s="109"/>
      <c r="FV10" s="109"/>
      <c r="FW10" s="109"/>
      <c r="FX10" s="109"/>
      <c r="FY10" s="109"/>
      <c r="FZ10" s="109"/>
      <c r="GA10" s="109"/>
      <c r="GB10" s="109"/>
    </row>
    <row r="11" spans="1:184" ht="24" customHeight="1">
      <c r="A11" s="354"/>
      <c r="B11" s="158" t="s">
        <v>88</v>
      </c>
      <c r="C11" s="350">
        <v>3</v>
      </c>
      <c r="D11" s="350" t="s">
        <v>97</v>
      </c>
      <c r="E11" s="355" t="s">
        <v>283</v>
      </c>
      <c r="F11" s="118"/>
      <c r="G11" s="355"/>
      <c r="H11" s="352">
        <f>ESUM($E11)</f>
        <v>10</v>
      </c>
      <c r="I11" s="352">
        <f t="shared" si="0"/>
        <v>30</v>
      </c>
      <c r="J11" s="350"/>
      <c r="K11" s="350"/>
      <c r="L11" s="350"/>
      <c r="M11" s="350"/>
      <c r="N11" s="350"/>
      <c r="O11" s="350"/>
      <c r="P11" s="350"/>
      <c r="Q11" s="350"/>
      <c r="R11" s="350"/>
      <c r="S11" s="350"/>
      <c r="T11" s="350"/>
      <c r="U11" s="350"/>
      <c r="V11" s="372"/>
      <c r="W11" s="372"/>
      <c r="X11" s="350"/>
      <c r="Y11" s="350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109"/>
      <c r="CU11" s="109"/>
      <c r="CV11" s="109"/>
      <c r="CW11" s="109"/>
      <c r="CX11" s="109"/>
      <c r="CY11" s="109"/>
      <c r="CZ11" s="109"/>
      <c r="DA11" s="109"/>
      <c r="DB11" s="109"/>
      <c r="DC11" s="109"/>
      <c r="DD11" s="109"/>
      <c r="DE11" s="109"/>
      <c r="DF11" s="109"/>
      <c r="DG11" s="109"/>
      <c r="DH11" s="109"/>
      <c r="DI11" s="109"/>
      <c r="DJ11" s="109"/>
      <c r="DK11" s="109"/>
      <c r="DL11" s="109"/>
      <c r="DM11" s="109"/>
      <c r="DN11" s="109"/>
      <c r="DO11" s="109"/>
      <c r="DP11" s="109"/>
      <c r="DQ11" s="109"/>
      <c r="DR11" s="109"/>
      <c r="DS11" s="109"/>
      <c r="DT11" s="109"/>
      <c r="DU11" s="109"/>
      <c r="DV11" s="109"/>
      <c r="DW11" s="109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09"/>
      <c r="EL11" s="109"/>
      <c r="EM11" s="109"/>
      <c r="EN11" s="109"/>
      <c r="EO11" s="109"/>
      <c r="EP11" s="109"/>
      <c r="EQ11" s="109"/>
      <c r="ER11" s="109"/>
      <c r="ES11" s="109"/>
      <c r="ET11" s="109"/>
      <c r="EU11" s="109"/>
      <c r="EV11" s="109"/>
      <c r="EW11" s="109"/>
      <c r="EX11" s="109"/>
      <c r="EY11" s="109"/>
      <c r="EZ11" s="109"/>
      <c r="FA11" s="109"/>
      <c r="FB11" s="109"/>
      <c r="FC11" s="109"/>
      <c r="FD11" s="109"/>
      <c r="FE11" s="109"/>
      <c r="FF11" s="109"/>
      <c r="FG11" s="109"/>
      <c r="FH11" s="109"/>
      <c r="FI11" s="109"/>
      <c r="FJ11" s="109"/>
      <c r="FK11" s="109"/>
      <c r="FL11" s="109"/>
      <c r="FM11" s="109"/>
      <c r="FN11" s="109"/>
      <c r="FO11" s="109"/>
      <c r="FP11" s="109"/>
      <c r="FQ11" s="109"/>
      <c r="FR11" s="109"/>
      <c r="FS11" s="109"/>
      <c r="FT11" s="109"/>
      <c r="FU11" s="109"/>
      <c r="FV11" s="109"/>
      <c r="FW11" s="109"/>
      <c r="FX11" s="109"/>
      <c r="FY11" s="109"/>
      <c r="FZ11" s="109"/>
      <c r="GA11" s="109"/>
      <c r="GB11" s="109"/>
    </row>
    <row r="12" spans="1:184" ht="24" customHeight="1">
      <c r="A12" s="130"/>
      <c r="B12" s="241"/>
      <c r="C12" s="124"/>
      <c r="D12" s="124"/>
      <c r="E12" s="144"/>
      <c r="F12" s="242"/>
      <c r="G12" s="144"/>
      <c r="H12" s="159"/>
      <c r="I12" s="159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/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/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  <c r="FV12" s="109"/>
      <c r="FW12" s="109"/>
      <c r="FX12" s="109"/>
      <c r="FY12" s="109"/>
      <c r="FZ12" s="109"/>
      <c r="GA12" s="109"/>
      <c r="GB12" s="109"/>
    </row>
    <row r="13" spans="1:184" ht="24" customHeight="1">
      <c r="A13" s="130"/>
      <c r="B13" s="241"/>
      <c r="C13" s="124"/>
      <c r="D13" s="124"/>
      <c r="E13" s="144"/>
      <c r="F13" s="242"/>
      <c r="G13" s="144"/>
      <c r="H13" s="159"/>
      <c r="I13" s="159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  <c r="FL13" s="109"/>
      <c r="FM13" s="109"/>
      <c r="FN13" s="109"/>
      <c r="FO13" s="109"/>
      <c r="FP13" s="109"/>
      <c r="FQ13" s="109"/>
      <c r="FR13" s="109"/>
      <c r="FS13" s="109"/>
      <c r="FT13" s="109"/>
      <c r="FU13" s="109"/>
      <c r="FV13" s="109"/>
      <c r="FW13" s="109"/>
      <c r="FX13" s="109"/>
      <c r="FY13" s="109"/>
      <c r="FZ13" s="109"/>
      <c r="GA13" s="109"/>
      <c r="GB13" s="109"/>
    </row>
    <row r="14" spans="1:184" ht="24" customHeight="1">
      <c r="A14" s="130"/>
      <c r="B14" s="131"/>
      <c r="C14" s="123"/>
      <c r="D14" s="124"/>
      <c r="E14" s="124" t="s">
        <v>43</v>
      </c>
      <c r="F14" s="124">
        <f t="shared" ref="F14:Y14" si="1">SUM(F4:F13)</f>
        <v>77.5</v>
      </c>
      <c r="G14" s="124">
        <f t="shared" si="1"/>
        <v>39</v>
      </c>
      <c r="H14" s="124">
        <f t="shared" si="1"/>
        <v>27</v>
      </c>
      <c r="I14" s="124">
        <f t="shared" si="1"/>
        <v>472.5</v>
      </c>
      <c r="J14" s="124">
        <f t="shared" si="1"/>
        <v>23</v>
      </c>
      <c r="K14" s="124">
        <f t="shared" si="1"/>
        <v>23</v>
      </c>
      <c r="L14" s="124">
        <f t="shared" si="1"/>
        <v>4</v>
      </c>
      <c r="M14" s="124">
        <f t="shared" si="1"/>
        <v>4</v>
      </c>
      <c r="N14" s="124">
        <f t="shared" si="1"/>
        <v>7</v>
      </c>
      <c r="O14" s="124">
        <f t="shared" si="1"/>
        <v>1</v>
      </c>
      <c r="P14" s="124">
        <f t="shared" si="1"/>
        <v>5</v>
      </c>
      <c r="Q14" s="124">
        <f t="shared" si="1"/>
        <v>1</v>
      </c>
      <c r="R14" s="124">
        <f t="shared" si="1"/>
        <v>1</v>
      </c>
      <c r="S14" s="124">
        <f t="shared" si="1"/>
        <v>4</v>
      </c>
      <c r="T14" s="124">
        <f t="shared" si="1"/>
        <v>20</v>
      </c>
      <c r="U14" s="124">
        <f t="shared" si="1"/>
        <v>1</v>
      </c>
      <c r="V14" s="124">
        <f t="shared" si="1"/>
        <v>51</v>
      </c>
      <c r="W14" s="124">
        <f t="shared" si="1"/>
        <v>99</v>
      </c>
      <c r="X14" s="124">
        <f t="shared" si="1"/>
        <v>51</v>
      </c>
      <c r="Y14" s="124">
        <f t="shared" si="1"/>
        <v>78</v>
      </c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109"/>
      <c r="DC14" s="109"/>
      <c r="DD14" s="109"/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  <c r="FL14" s="109"/>
      <c r="FM14" s="109"/>
      <c r="FN14" s="109"/>
      <c r="FO14" s="109"/>
      <c r="FP14" s="109"/>
      <c r="FQ14" s="109"/>
      <c r="FR14" s="109"/>
      <c r="FS14" s="109"/>
      <c r="FT14" s="109"/>
      <c r="FU14" s="109"/>
      <c r="FV14" s="109"/>
      <c r="FW14" s="109"/>
      <c r="FX14" s="109"/>
      <c r="FY14" s="109"/>
      <c r="FZ14" s="109"/>
      <c r="GA14" s="109"/>
      <c r="GB14" s="109"/>
    </row>
    <row r="15" spans="1:184" s="136" customFormat="1" ht="24" customHeight="1" thickBot="1">
      <c r="A15" s="132"/>
      <c r="B15" s="131"/>
      <c r="C15" s="133"/>
      <c r="D15" s="133"/>
      <c r="E15" s="133" t="s">
        <v>44</v>
      </c>
      <c r="F15" s="134">
        <v>0.1</v>
      </c>
      <c r="G15" s="134">
        <v>0.1</v>
      </c>
      <c r="H15" s="134">
        <v>0.1</v>
      </c>
      <c r="I15" s="134">
        <v>0.1</v>
      </c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  <c r="CZ15" s="135"/>
      <c r="DA15" s="135"/>
      <c r="DB15" s="135"/>
      <c r="DC15" s="135"/>
      <c r="DD15" s="135"/>
      <c r="DE15" s="135"/>
      <c r="DF15" s="135"/>
      <c r="DG15" s="135"/>
      <c r="DH15" s="135"/>
      <c r="DI15" s="135"/>
      <c r="DJ15" s="135"/>
      <c r="DK15" s="135"/>
      <c r="DL15" s="135"/>
      <c r="DM15" s="135"/>
      <c r="DN15" s="135"/>
      <c r="DO15" s="135"/>
      <c r="DP15" s="135"/>
      <c r="DQ15" s="135"/>
      <c r="DR15" s="135"/>
      <c r="DS15" s="135"/>
      <c r="DT15" s="135"/>
      <c r="DU15" s="135"/>
      <c r="DV15" s="135"/>
      <c r="DW15" s="135"/>
      <c r="DX15" s="135"/>
      <c r="DY15" s="135"/>
      <c r="DZ15" s="135"/>
      <c r="EA15" s="135"/>
      <c r="EB15" s="135"/>
      <c r="EC15" s="135"/>
      <c r="ED15" s="135"/>
      <c r="EE15" s="135"/>
      <c r="EF15" s="135"/>
      <c r="EG15" s="135"/>
      <c r="EH15" s="135"/>
      <c r="EI15" s="135"/>
      <c r="EJ15" s="135"/>
      <c r="EK15" s="135"/>
      <c r="EL15" s="135"/>
      <c r="EM15" s="135"/>
      <c r="EN15" s="135"/>
      <c r="EO15" s="135"/>
      <c r="EP15" s="135"/>
      <c r="EQ15" s="135"/>
      <c r="ER15" s="135"/>
      <c r="ES15" s="135"/>
      <c r="ET15" s="135"/>
      <c r="EU15" s="135"/>
      <c r="EV15" s="135"/>
      <c r="EW15" s="135"/>
      <c r="EX15" s="135"/>
      <c r="EY15" s="135"/>
      <c r="EZ15" s="135"/>
      <c r="FA15" s="135"/>
      <c r="FB15" s="135"/>
      <c r="FC15" s="135"/>
      <c r="FD15" s="135"/>
      <c r="FE15" s="135"/>
      <c r="FF15" s="135"/>
      <c r="FG15" s="135"/>
      <c r="FH15" s="135"/>
      <c r="FI15" s="135"/>
      <c r="FJ15" s="135"/>
      <c r="FK15" s="135"/>
      <c r="FL15" s="135"/>
      <c r="FM15" s="135"/>
      <c r="FN15" s="135"/>
      <c r="FO15" s="135"/>
      <c r="FP15" s="135"/>
      <c r="FQ15" s="135"/>
      <c r="FR15" s="135"/>
      <c r="FS15" s="135"/>
      <c r="FT15" s="135"/>
      <c r="FU15" s="135"/>
      <c r="FV15" s="135"/>
      <c r="FW15" s="135"/>
      <c r="FX15" s="135"/>
      <c r="FY15" s="135"/>
      <c r="FZ15" s="135"/>
      <c r="GA15" s="135"/>
      <c r="GB15" s="135"/>
    </row>
    <row r="16" spans="1:184" s="136" customFormat="1" ht="24" customHeight="1" thickTop="1" thickBot="1">
      <c r="A16" s="137"/>
      <c r="B16" s="138"/>
      <c r="C16" s="138"/>
      <c r="D16" s="138"/>
      <c r="E16" s="139" t="s">
        <v>45</v>
      </c>
      <c r="F16" s="140">
        <f>ROUND(SUM(F14+SUM(F14*F15)),0)</f>
        <v>85</v>
      </c>
      <c r="G16" s="140">
        <f>ROUND(SUM(G14+SUM(G14*G15)),0)</f>
        <v>43</v>
      </c>
      <c r="H16" s="140">
        <f t="shared" ref="H16:Y16" si="2">ROUND(SUM(H14+SUM(H14*H15)),0)</f>
        <v>30</v>
      </c>
      <c r="I16" s="140">
        <f t="shared" si="2"/>
        <v>520</v>
      </c>
      <c r="J16" s="140">
        <f t="shared" si="2"/>
        <v>23</v>
      </c>
      <c r="K16" s="140">
        <f t="shared" si="2"/>
        <v>23</v>
      </c>
      <c r="L16" s="140">
        <f t="shared" si="2"/>
        <v>4</v>
      </c>
      <c r="M16" s="140">
        <f t="shared" si="2"/>
        <v>4</v>
      </c>
      <c r="N16" s="140">
        <f t="shared" si="2"/>
        <v>7</v>
      </c>
      <c r="O16" s="140">
        <f t="shared" si="2"/>
        <v>1</v>
      </c>
      <c r="P16" s="140">
        <f t="shared" si="2"/>
        <v>5</v>
      </c>
      <c r="Q16" s="140">
        <f t="shared" si="2"/>
        <v>1</v>
      </c>
      <c r="R16" s="140">
        <f t="shared" si="2"/>
        <v>1</v>
      </c>
      <c r="S16" s="140">
        <f t="shared" si="2"/>
        <v>4</v>
      </c>
      <c r="T16" s="140">
        <f t="shared" si="2"/>
        <v>20</v>
      </c>
      <c r="U16" s="140">
        <f t="shared" si="2"/>
        <v>1</v>
      </c>
      <c r="V16" s="140">
        <f t="shared" si="2"/>
        <v>51</v>
      </c>
      <c r="W16" s="140">
        <f t="shared" si="2"/>
        <v>99</v>
      </c>
      <c r="X16" s="140">
        <f t="shared" si="2"/>
        <v>51</v>
      </c>
      <c r="Y16" s="140">
        <f t="shared" si="2"/>
        <v>78</v>
      </c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5"/>
      <c r="ET16" s="135"/>
      <c r="EU16" s="135"/>
      <c r="EV16" s="135"/>
      <c r="EW16" s="135"/>
      <c r="EX16" s="135"/>
      <c r="EY16" s="135"/>
      <c r="EZ16" s="135"/>
      <c r="FA16" s="135"/>
      <c r="FB16" s="135"/>
      <c r="FC16" s="135"/>
      <c r="FD16" s="135"/>
      <c r="FE16" s="135"/>
      <c r="FF16" s="135"/>
      <c r="FG16" s="135"/>
      <c r="FH16" s="135"/>
      <c r="FI16" s="135"/>
      <c r="FJ16" s="135"/>
      <c r="FK16" s="135"/>
      <c r="FL16" s="135"/>
      <c r="FM16" s="135"/>
      <c r="FN16" s="135"/>
      <c r="FO16" s="135"/>
      <c r="FP16" s="135"/>
      <c r="FQ16" s="135"/>
      <c r="FR16" s="135"/>
      <c r="FS16" s="135"/>
      <c r="FT16" s="135"/>
      <c r="FU16" s="135"/>
      <c r="FV16" s="135"/>
      <c r="FW16" s="135"/>
      <c r="FX16" s="135"/>
      <c r="FY16" s="135"/>
      <c r="FZ16" s="135"/>
      <c r="GA16" s="135"/>
      <c r="GB16" s="135"/>
    </row>
    <row r="17" spans="1:184" s="136" customFormat="1" ht="24" customHeight="1" thickTop="1">
      <c r="A17" s="355"/>
      <c r="B17" s="353"/>
      <c r="C17" s="353"/>
      <c r="D17" s="353"/>
      <c r="E17" s="353" t="s">
        <v>8</v>
      </c>
      <c r="F17" s="165">
        <v>0.05</v>
      </c>
      <c r="G17" s="165">
        <v>0.06</v>
      </c>
      <c r="H17" s="165">
        <v>4.3999999999999997E-2</v>
      </c>
      <c r="I17" s="165">
        <v>0.01</v>
      </c>
      <c r="J17" s="165">
        <v>0.12</v>
      </c>
      <c r="K17" s="165"/>
      <c r="L17" s="165">
        <v>0.12</v>
      </c>
      <c r="M17" s="165"/>
      <c r="N17" s="165">
        <v>0.12</v>
      </c>
      <c r="O17" s="165">
        <v>8.5000000000000006E-2</v>
      </c>
      <c r="P17" s="165">
        <v>8.5000000000000006E-2</v>
      </c>
      <c r="Q17" s="165">
        <v>8.5000000000000006E-2</v>
      </c>
      <c r="R17" s="319">
        <v>0.1</v>
      </c>
      <c r="S17" s="319">
        <v>0.1</v>
      </c>
      <c r="T17" s="319">
        <v>0.05</v>
      </c>
      <c r="U17" s="319">
        <v>0.05</v>
      </c>
      <c r="V17" s="319">
        <f>0.12*0.3</f>
        <v>3.5999999999999997E-2</v>
      </c>
      <c r="W17" s="319">
        <f>U17*0.3</f>
        <v>1.4999999999999999E-2</v>
      </c>
      <c r="X17" s="319">
        <v>0.1</v>
      </c>
      <c r="Y17" s="319">
        <v>0.05</v>
      </c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5"/>
      <c r="DK17" s="135"/>
      <c r="DL17" s="135"/>
      <c r="DM17" s="135"/>
      <c r="DN17" s="135"/>
      <c r="DO17" s="135"/>
      <c r="DP17" s="135"/>
      <c r="DQ17" s="135"/>
      <c r="DR17" s="135"/>
      <c r="DS17" s="135"/>
      <c r="DT17" s="135"/>
      <c r="DU17" s="135"/>
      <c r="DV17" s="135"/>
      <c r="DW17" s="135"/>
      <c r="DX17" s="135"/>
      <c r="DY17" s="135"/>
      <c r="DZ17" s="135"/>
      <c r="EA17" s="135"/>
      <c r="EB17" s="135"/>
      <c r="EC17" s="135"/>
      <c r="ED17" s="135"/>
      <c r="EE17" s="135"/>
      <c r="EF17" s="135"/>
      <c r="EG17" s="135"/>
      <c r="EH17" s="135"/>
      <c r="EI17" s="135"/>
      <c r="EJ17" s="135"/>
      <c r="EK17" s="135"/>
      <c r="EL17" s="135"/>
      <c r="EM17" s="135"/>
      <c r="EN17" s="135"/>
      <c r="EO17" s="135"/>
      <c r="EP17" s="135"/>
      <c r="EQ17" s="135"/>
      <c r="ER17" s="135"/>
      <c r="ES17" s="135"/>
      <c r="ET17" s="135"/>
      <c r="EU17" s="135"/>
      <c r="EV17" s="135"/>
      <c r="EW17" s="135"/>
      <c r="EX17" s="135"/>
      <c r="EY17" s="135"/>
      <c r="EZ17" s="135"/>
      <c r="FA17" s="135"/>
      <c r="FB17" s="135"/>
      <c r="FC17" s="135"/>
      <c r="FD17" s="135"/>
      <c r="FE17" s="135"/>
      <c r="FF17" s="135"/>
      <c r="FG17" s="135"/>
      <c r="FH17" s="135"/>
      <c r="FI17" s="135"/>
      <c r="FJ17" s="135"/>
      <c r="FK17" s="135"/>
      <c r="FL17" s="135"/>
      <c r="FM17" s="135"/>
      <c r="FN17" s="135"/>
      <c r="FO17" s="135"/>
      <c r="FP17" s="135"/>
      <c r="FQ17" s="135"/>
      <c r="FR17" s="135"/>
      <c r="FS17" s="135"/>
      <c r="FT17" s="135"/>
      <c r="FU17" s="135"/>
      <c r="FV17" s="135"/>
      <c r="FW17" s="135"/>
      <c r="FX17" s="135"/>
      <c r="FY17" s="135"/>
      <c r="FZ17" s="135"/>
      <c r="GA17" s="135"/>
      <c r="GB17" s="135"/>
    </row>
    <row r="18" spans="1:184" s="136" customFormat="1" ht="24" customHeight="1" thickBot="1">
      <c r="A18" s="132"/>
      <c r="B18" s="133"/>
      <c r="C18" s="133"/>
      <c r="D18" s="133"/>
      <c r="E18" s="133" t="s">
        <v>46</v>
      </c>
      <c r="F18" s="172">
        <v>1</v>
      </c>
      <c r="G18" s="172">
        <v>1</v>
      </c>
      <c r="H18" s="172">
        <v>1</v>
      </c>
      <c r="I18" s="172">
        <v>1</v>
      </c>
      <c r="J18" s="172">
        <v>1</v>
      </c>
      <c r="K18" s="172"/>
      <c r="L18" s="172">
        <v>1</v>
      </c>
      <c r="M18" s="172"/>
      <c r="N18" s="172">
        <v>1</v>
      </c>
      <c r="O18" s="172">
        <v>1</v>
      </c>
      <c r="P18" s="172">
        <v>1</v>
      </c>
      <c r="Q18" s="172">
        <v>1</v>
      </c>
      <c r="R18" s="172"/>
      <c r="S18" s="172"/>
      <c r="T18" s="172"/>
      <c r="U18" s="172"/>
      <c r="V18" s="172"/>
      <c r="W18" s="172"/>
      <c r="X18" s="172"/>
      <c r="Y18" s="172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5"/>
      <c r="EL18" s="135"/>
      <c r="EM18" s="135"/>
      <c r="EN18" s="135"/>
      <c r="EO18" s="135"/>
      <c r="EP18" s="135"/>
      <c r="EQ18" s="135"/>
      <c r="ER18" s="135"/>
      <c r="ES18" s="135"/>
      <c r="ET18" s="135"/>
      <c r="EU18" s="135"/>
      <c r="EV18" s="135"/>
      <c r="EW18" s="135"/>
      <c r="EX18" s="135"/>
      <c r="EY18" s="135"/>
      <c r="EZ18" s="135"/>
      <c r="FA18" s="135"/>
      <c r="FB18" s="135"/>
      <c r="FC18" s="135"/>
      <c r="FD18" s="135"/>
      <c r="FE18" s="135"/>
      <c r="FF18" s="135"/>
      <c r="FG18" s="135"/>
      <c r="FH18" s="135"/>
      <c r="FI18" s="135"/>
      <c r="FJ18" s="135"/>
      <c r="FK18" s="135"/>
      <c r="FL18" s="135"/>
      <c r="FM18" s="135"/>
      <c r="FN18" s="135"/>
      <c r="FO18" s="135"/>
      <c r="FP18" s="135"/>
      <c r="FQ18" s="135"/>
      <c r="FR18" s="135"/>
      <c r="FS18" s="135"/>
      <c r="FT18" s="135"/>
      <c r="FU18" s="135"/>
      <c r="FV18" s="135"/>
      <c r="FW18" s="135"/>
      <c r="FX18" s="135"/>
      <c r="FY18" s="135"/>
      <c r="FZ18" s="135"/>
      <c r="GA18" s="135"/>
      <c r="GB18" s="135"/>
    </row>
    <row r="19" spans="1:184" s="136" customFormat="1" ht="24" customHeight="1" thickTop="1" thickBot="1">
      <c r="A19" s="106" t="s">
        <v>36</v>
      </c>
      <c r="B19" s="146">
        <f>ROUNDDOWN(SUM(F19:Y19)*0.8,0)</f>
        <v>24</v>
      </c>
      <c r="C19" s="166" t="s">
        <v>37</v>
      </c>
      <c r="D19" s="183"/>
      <c r="E19" s="167" t="str">
        <f>E17</f>
        <v>내선전공</v>
      </c>
      <c r="F19" s="173">
        <f>ROUNDDOWN(F14*F17*F18,2)</f>
        <v>3.87</v>
      </c>
      <c r="G19" s="173">
        <f>ROUNDDOWN(G14*G17*G18,2)</f>
        <v>2.34</v>
      </c>
      <c r="H19" s="173">
        <f>ROUNDDOWN(H14*H17*H18,2)</f>
        <v>1.18</v>
      </c>
      <c r="I19" s="173">
        <f>ROUNDDOWN(I14*I17*I18,2)</f>
        <v>4.72</v>
      </c>
      <c r="J19" s="173">
        <f>ROUNDDOWN(J14*J17*J18,2)</f>
        <v>2.76</v>
      </c>
      <c r="K19" s="173"/>
      <c r="L19" s="173">
        <f>ROUNDDOWN(L14*L17*L18,2)</f>
        <v>0.48</v>
      </c>
      <c r="M19" s="173"/>
      <c r="N19" s="173">
        <f t="shared" ref="N19:Q19" si="3">ROUNDDOWN(N14*N17*N18,2)</f>
        <v>0.84</v>
      </c>
      <c r="O19" s="173">
        <f t="shared" si="3"/>
        <v>0.08</v>
      </c>
      <c r="P19" s="173">
        <f t="shared" si="3"/>
        <v>0.42</v>
      </c>
      <c r="Q19" s="173">
        <f t="shared" si="3"/>
        <v>0.08</v>
      </c>
      <c r="R19" s="173">
        <f>R16*R17</f>
        <v>0.1</v>
      </c>
      <c r="S19" s="173">
        <f t="shared" ref="S19:U19" si="4">S16*S17</f>
        <v>0.4</v>
      </c>
      <c r="T19" s="173">
        <f t="shared" si="4"/>
        <v>1</v>
      </c>
      <c r="U19" s="173">
        <f t="shared" si="4"/>
        <v>0.05</v>
      </c>
      <c r="V19" s="173">
        <f>V16*V17</f>
        <v>1.8359999999999999</v>
      </c>
      <c r="W19" s="173">
        <f>W16*W17</f>
        <v>1.4849999999999999</v>
      </c>
      <c r="X19" s="173">
        <f>X16*X17</f>
        <v>5.1000000000000005</v>
      </c>
      <c r="Y19" s="173">
        <f>Y16*Y17</f>
        <v>3.9000000000000004</v>
      </c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5"/>
      <c r="DC19" s="135"/>
      <c r="DD19" s="135"/>
      <c r="DE19" s="135"/>
      <c r="DF19" s="135"/>
      <c r="DG19" s="135"/>
      <c r="DH19" s="135"/>
      <c r="DI19" s="135"/>
      <c r="DJ19" s="135"/>
      <c r="DK19" s="135"/>
      <c r="DL19" s="135"/>
      <c r="DM19" s="135"/>
      <c r="DN19" s="135"/>
      <c r="DO19" s="135"/>
      <c r="DP19" s="135"/>
      <c r="DQ19" s="135"/>
      <c r="DR19" s="135"/>
      <c r="DS19" s="135"/>
      <c r="DT19" s="135"/>
      <c r="DU19" s="135"/>
      <c r="DV19" s="135"/>
      <c r="DW19" s="135"/>
      <c r="DX19" s="135"/>
      <c r="DY19" s="135"/>
      <c r="DZ19" s="135"/>
      <c r="EA19" s="135"/>
      <c r="EB19" s="135"/>
      <c r="EC19" s="135"/>
      <c r="ED19" s="135"/>
      <c r="EE19" s="135"/>
      <c r="EF19" s="135"/>
      <c r="EG19" s="135"/>
      <c r="EH19" s="135"/>
      <c r="EI19" s="135"/>
      <c r="EJ19" s="135"/>
      <c r="EK19" s="135"/>
      <c r="EL19" s="135"/>
      <c r="EM19" s="135"/>
      <c r="EN19" s="135"/>
      <c r="EO19" s="135"/>
      <c r="EP19" s="135"/>
      <c r="EQ19" s="135"/>
      <c r="ER19" s="135"/>
      <c r="ES19" s="135"/>
      <c r="ET19" s="135"/>
      <c r="EU19" s="135"/>
      <c r="EV19" s="135"/>
      <c r="EW19" s="135"/>
      <c r="EX19" s="135"/>
      <c r="EY19" s="135"/>
      <c r="EZ19" s="135"/>
      <c r="FA19" s="135"/>
      <c r="FB19" s="135"/>
      <c r="FC19" s="135"/>
      <c r="FD19" s="135"/>
      <c r="FE19" s="135"/>
      <c r="FF19" s="135"/>
      <c r="FG19" s="135"/>
      <c r="FH19" s="135"/>
      <c r="FI19" s="135"/>
      <c r="FJ19" s="135"/>
      <c r="FK19" s="135"/>
      <c r="FL19" s="135"/>
      <c r="FM19" s="135"/>
      <c r="FN19" s="135"/>
      <c r="FO19" s="135"/>
      <c r="FP19" s="135"/>
      <c r="FQ19" s="135"/>
      <c r="FR19" s="135"/>
      <c r="FS19" s="135"/>
      <c r="FT19" s="135"/>
      <c r="FU19" s="135"/>
      <c r="FV19" s="135"/>
      <c r="FW19" s="135"/>
      <c r="FX19" s="135"/>
      <c r="FY19" s="135"/>
      <c r="FZ19" s="135"/>
      <c r="GA19" s="135"/>
      <c r="GB19" s="135"/>
    </row>
    <row r="20" spans="1:184" ht="24" customHeight="1" thickTop="1">
      <c r="A20" s="151"/>
      <c r="B20" s="152"/>
      <c r="C20" s="153"/>
      <c r="D20" s="149"/>
      <c r="E20" s="153"/>
      <c r="F20" s="154" t="s">
        <v>52</v>
      </c>
      <c r="G20" s="154" t="s">
        <v>52</v>
      </c>
      <c r="H20" s="154" t="s">
        <v>52</v>
      </c>
      <c r="I20" s="147" t="s">
        <v>89</v>
      </c>
      <c r="J20" s="147" t="s">
        <v>53</v>
      </c>
      <c r="K20" s="147"/>
      <c r="L20" s="147" t="s">
        <v>53</v>
      </c>
      <c r="M20" s="147"/>
      <c r="N20" s="147" t="s">
        <v>53</v>
      </c>
      <c r="O20" s="147" t="s">
        <v>90</v>
      </c>
      <c r="P20" s="147" t="s">
        <v>90</v>
      </c>
      <c r="Q20" s="147" t="s">
        <v>90</v>
      </c>
      <c r="R20" s="147"/>
      <c r="S20" s="147"/>
      <c r="T20" s="147"/>
      <c r="U20" s="147"/>
      <c r="V20" s="147"/>
      <c r="W20" s="147"/>
      <c r="X20" s="147"/>
      <c r="Y20" s="147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/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  <c r="FG20" s="109"/>
      <c r="FH20" s="109"/>
      <c r="FI20" s="109"/>
      <c r="FJ20" s="109"/>
      <c r="FK20" s="109"/>
      <c r="FL20" s="109"/>
      <c r="FM20" s="109"/>
      <c r="FN20" s="109"/>
      <c r="FO20" s="109"/>
      <c r="FP20" s="109"/>
      <c r="FQ20" s="109"/>
      <c r="FR20" s="109"/>
      <c r="FS20" s="109"/>
      <c r="FT20" s="109"/>
      <c r="FU20" s="109"/>
      <c r="FV20" s="109"/>
      <c r="FW20" s="109"/>
      <c r="FX20" s="109"/>
      <c r="FY20" s="109"/>
      <c r="FZ20" s="109"/>
      <c r="GA20" s="109"/>
      <c r="GB20" s="109"/>
    </row>
    <row r="21" spans="1:184" ht="21" customHeight="1"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/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/>
      <c r="DD21" s="109"/>
      <c r="DE21" s="109"/>
      <c r="DF21" s="109"/>
      <c r="DG21" s="109"/>
      <c r="DH21" s="109"/>
      <c r="DI21" s="109"/>
      <c r="DJ21" s="109"/>
      <c r="DK21" s="109"/>
      <c r="DL21" s="109"/>
      <c r="DM21" s="109"/>
      <c r="DN21" s="109"/>
      <c r="DO21" s="109"/>
      <c r="DP21" s="109"/>
      <c r="DQ21" s="109"/>
      <c r="DR21" s="109"/>
      <c r="DS21" s="109"/>
      <c r="DT21" s="109"/>
      <c r="DU21" s="109"/>
      <c r="DV21" s="109"/>
      <c r="DW21" s="109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  <c r="EP21" s="109"/>
      <c r="EQ21" s="109"/>
      <c r="ER21" s="109"/>
      <c r="ES21" s="109"/>
      <c r="ET21" s="109"/>
      <c r="EU21" s="109"/>
      <c r="EV21" s="109"/>
      <c r="EW21" s="109"/>
      <c r="EX21" s="109"/>
      <c r="EY21" s="109"/>
      <c r="EZ21" s="109"/>
      <c r="FA21" s="109"/>
      <c r="FB21" s="109"/>
      <c r="FC21" s="109"/>
      <c r="FD21" s="109"/>
      <c r="FE21" s="109"/>
      <c r="FF21" s="109"/>
      <c r="FG21" s="109"/>
      <c r="FH21" s="109"/>
      <c r="FI21" s="109"/>
      <c r="FJ21" s="109"/>
      <c r="FK21" s="109"/>
      <c r="FL21" s="109"/>
      <c r="FM21" s="109"/>
      <c r="FN21" s="109"/>
      <c r="FO21" s="109"/>
      <c r="FP21" s="109"/>
      <c r="FQ21" s="109"/>
      <c r="FR21" s="109"/>
      <c r="FS21" s="109"/>
      <c r="FT21" s="109"/>
      <c r="FU21" s="109"/>
      <c r="FV21" s="109"/>
      <c r="FW21" s="109"/>
      <c r="FX21" s="109"/>
      <c r="FY21" s="109"/>
      <c r="FZ21" s="109"/>
      <c r="GA21" s="109"/>
      <c r="GB21" s="109"/>
    </row>
    <row r="22" spans="1:184" ht="21" customHeight="1"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/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/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/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/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/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  <c r="FG22" s="109"/>
      <c r="FH22" s="109"/>
      <c r="FI22" s="109"/>
      <c r="FJ22" s="109"/>
      <c r="FK22" s="109"/>
      <c r="FL22" s="109"/>
      <c r="FM22" s="109"/>
      <c r="FN22" s="109"/>
      <c r="FO22" s="109"/>
      <c r="FP22" s="109"/>
      <c r="FQ22" s="109"/>
      <c r="FR22" s="109"/>
      <c r="FS22" s="109"/>
      <c r="FT22" s="109"/>
      <c r="FU22" s="109"/>
      <c r="FV22" s="109"/>
      <c r="FW22" s="109"/>
      <c r="FX22" s="109"/>
      <c r="FY22" s="109"/>
      <c r="FZ22" s="109"/>
      <c r="GA22" s="109"/>
      <c r="GB22" s="109"/>
    </row>
    <row r="23" spans="1:184" ht="21" customHeight="1"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  <c r="FV23" s="109"/>
      <c r="FW23" s="109"/>
      <c r="FX23" s="109"/>
      <c r="FY23" s="109"/>
      <c r="FZ23" s="109"/>
      <c r="GA23" s="109"/>
      <c r="GB23" s="109"/>
    </row>
    <row r="24" spans="1:184" ht="21" customHeight="1">
      <c r="C24" s="109"/>
      <c r="D24" s="109"/>
      <c r="E24" s="10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/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/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/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/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/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  <c r="FG24" s="109"/>
      <c r="FH24" s="109"/>
      <c r="FI24" s="109"/>
      <c r="FJ24" s="109"/>
      <c r="FK24" s="109"/>
      <c r="FL24" s="109"/>
      <c r="FM24" s="109"/>
      <c r="FN24" s="109"/>
      <c r="FO24" s="109"/>
      <c r="FP24" s="109"/>
      <c r="FQ24" s="109"/>
      <c r="FR24" s="109"/>
      <c r="FS24" s="109"/>
      <c r="FT24" s="109"/>
      <c r="FU24" s="109"/>
      <c r="FV24" s="109"/>
      <c r="FW24" s="109"/>
      <c r="FX24" s="109"/>
      <c r="FY24" s="109"/>
      <c r="FZ24" s="109"/>
      <c r="GA24" s="109"/>
      <c r="GB24" s="109"/>
    </row>
    <row r="25" spans="1:184" ht="21" customHeight="1"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/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/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/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/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/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  <c r="FG25" s="109"/>
      <c r="FH25" s="109"/>
      <c r="FI25" s="109"/>
      <c r="FJ25" s="109"/>
      <c r="FK25" s="109"/>
      <c r="FL25" s="109"/>
      <c r="FM25" s="109"/>
      <c r="FN25" s="109"/>
      <c r="FO25" s="109"/>
      <c r="FP25" s="109"/>
      <c r="FQ25" s="109"/>
      <c r="FR25" s="109"/>
      <c r="FS25" s="109"/>
      <c r="FT25" s="109"/>
      <c r="FU25" s="109"/>
      <c r="FV25" s="109"/>
      <c r="FW25" s="109"/>
      <c r="FX25" s="109"/>
      <c r="FY25" s="109"/>
      <c r="FZ25" s="109"/>
      <c r="GA25" s="109"/>
      <c r="GB25" s="109"/>
    </row>
    <row r="26" spans="1:184" ht="21" customHeight="1"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/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/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/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  <c r="FG26" s="109"/>
      <c r="FH26" s="109"/>
      <c r="FI26" s="109"/>
      <c r="FJ26" s="109"/>
      <c r="FK26" s="109"/>
      <c r="FL26" s="109"/>
      <c r="FM26" s="109"/>
      <c r="FN26" s="109"/>
      <c r="FO26" s="109"/>
      <c r="FP26" s="109"/>
      <c r="FQ26" s="109"/>
      <c r="FR26" s="109"/>
      <c r="FS26" s="109"/>
      <c r="FT26" s="109"/>
      <c r="FU26" s="109"/>
      <c r="FV26" s="109"/>
      <c r="FW26" s="109"/>
      <c r="FX26" s="109"/>
      <c r="FY26" s="109"/>
      <c r="FZ26" s="109"/>
      <c r="GA26" s="109"/>
      <c r="GB26" s="109"/>
    </row>
    <row r="27" spans="1:184" ht="21" customHeight="1"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09"/>
      <c r="DB27" s="109"/>
      <c r="DC27" s="109"/>
      <c r="DD27" s="109"/>
      <c r="DE27" s="109"/>
      <c r="DF27" s="109"/>
      <c r="DG27" s="109"/>
      <c r="DH27" s="109"/>
      <c r="DI27" s="109"/>
      <c r="DJ27" s="109"/>
      <c r="DK27" s="109"/>
      <c r="DL27" s="109"/>
      <c r="DM27" s="109"/>
      <c r="DN27" s="109"/>
      <c r="DO27" s="109"/>
      <c r="DP27" s="109"/>
      <c r="DQ27" s="109"/>
      <c r="DR27" s="109"/>
      <c r="DS27" s="109"/>
      <c r="DT27" s="109"/>
      <c r="DU27" s="109"/>
      <c r="DV27" s="109"/>
      <c r="DW27" s="109"/>
      <c r="DX27" s="109"/>
      <c r="DY27" s="109"/>
      <c r="DZ27" s="109"/>
      <c r="EA27" s="109"/>
      <c r="EB27" s="109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09"/>
      <c r="EZ27" s="109"/>
      <c r="FA27" s="109"/>
      <c r="FB27" s="109"/>
      <c r="FC27" s="109"/>
      <c r="FD27" s="109"/>
      <c r="FE27" s="109"/>
      <c r="FF27" s="109"/>
      <c r="FG27" s="109"/>
      <c r="FH27" s="109"/>
      <c r="FI27" s="109"/>
      <c r="FJ27" s="109"/>
      <c r="FK27" s="109"/>
      <c r="FL27" s="109"/>
      <c r="FM27" s="109"/>
      <c r="FN27" s="109"/>
      <c r="FO27" s="109"/>
      <c r="FP27" s="109"/>
      <c r="FQ27" s="109"/>
      <c r="FR27" s="109"/>
      <c r="FS27" s="109"/>
      <c r="FT27" s="109"/>
      <c r="FU27" s="109"/>
      <c r="FV27" s="109"/>
      <c r="FW27" s="109"/>
      <c r="FX27" s="109"/>
      <c r="FY27" s="109"/>
      <c r="FZ27" s="109"/>
      <c r="GA27" s="109"/>
      <c r="GB27" s="109"/>
    </row>
    <row r="28" spans="1:184" ht="21" customHeight="1"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09"/>
      <c r="CO28" s="109"/>
      <c r="CP28" s="109"/>
      <c r="CQ28" s="109"/>
      <c r="CR28" s="109"/>
      <c r="CS28" s="109"/>
      <c r="CT28" s="109"/>
      <c r="CU28" s="109"/>
      <c r="CV28" s="109"/>
      <c r="CW28" s="109"/>
      <c r="CX28" s="109"/>
      <c r="CY28" s="109"/>
      <c r="CZ28" s="109"/>
      <c r="DA28" s="109"/>
      <c r="DB28" s="109"/>
      <c r="DC28" s="109"/>
      <c r="DD28" s="109"/>
      <c r="DE28" s="109"/>
      <c r="DF28" s="109"/>
      <c r="DG28" s="109"/>
      <c r="DH28" s="109"/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09"/>
      <c r="EH28" s="109"/>
      <c r="EI28" s="109"/>
      <c r="EJ28" s="109"/>
      <c r="EK28" s="109"/>
      <c r="EL28" s="109"/>
      <c r="EM28" s="109"/>
      <c r="EN28" s="109"/>
      <c r="EO28" s="109"/>
      <c r="EP28" s="109"/>
      <c r="EQ28" s="109"/>
      <c r="ER28" s="109"/>
      <c r="ES28" s="109"/>
      <c r="ET28" s="109"/>
      <c r="EU28" s="109"/>
      <c r="EV28" s="109"/>
      <c r="EW28" s="109"/>
      <c r="EX28" s="109"/>
      <c r="EY28" s="109"/>
      <c r="EZ28" s="109"/>
      <c r="FA28" s="109"/>
      <c r="FB28" s="109"/>
      <c r="FC28" s="109"/>
      <c r="FD28" s="109"/>
      <c r="FE28" s="109"/>
      <c r="FF28" s="109"/>
      <c r="FG28" s="109"/>
      <c r="FH28" s="109"/>
      <c r="FI28" s="109"/>
      <c r="FJ28" s="109"/>
      <c r="FK28" s="109"/>
      <c r="FL28" s="109"/>
      <c r="FM28" s="109"/>
      <c r="FN28" s="109"/>
      <c r="FO28" s="109"/>
      <c r="FP28" s="109"/>
      <c r="FQ28" s="109"/>
      <c r="FR28" s="109"/>
      <c r="FS28" s="109"/>
      <c r="FT28" s="109"/>
      <c r="FU28" s="109"/>
      <c r="FV28" s="109"/>
      <c r="FW28" s="109"/>
      <c r="FX28" s="109"/>
      <c r="FY28" s="109"/>
      <c r="FZ28" s="109"/>
      <c r="GA28" s="109"/>
      <c r="GB28" s="109"/>
    </row>
    <row r="29" spans="1:184" ht="21" customHeight="1"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09"/>
      <c r="BZ29" s="109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09"/>
      <c r="CN29" s="109"/>
      <c r="CO29" s="109"/>
      <c r="CP29" s="109"/>
      <c r="CQ29" s="109"/>
      <c r="CR29" s="109"/>
      <c r="CS29" s="109"/>
      <c r="CT29" s="109"/>
      <c r="CU29" s="109"/>
      <c r="CV29" s="109"/>
      <c r="CW29" s="109"/>
      <c r="CX29" s="109"/>
      <c r="CY29" s="109"/>
      <c r="CZ29" s="109"/>
      <c r="DA29" s="109"/>
      <c r="DB29" s="109"/>
      <c r="DC29" s="109"/>
      <c r="DD29" s="109"/>
      <c r="DE29" s="109"/>
      <c r="DF29" s="109"/>
      <c r="DG29" s="109"/>
      <c r="DH29" s="109"/>
      <c r="DI29" s="109"/>
      <c r="DJ29" s="109"/>
      <c r="DK29" s="109"/>
      <c r="DL29" s="109"/>
      <c r="DM29" s="109"/>
      <c r="DN29" s="109"/>
      <c r="DO29" s="109"/>
      <c r="DP29" s="109"/>
      <c r="DQ29" s="109"/>
      <c r="DR29" s="109"/>
      <c r="DS29" s="109"/>
      <c r="DT29" s="109"/>
      <c r="DU29" s="109"/>
      <c r="DV29" s="109"/>
      <c r="DW29" s="109"/>
      <c r="DX29" s="109"/>
      <c r="DY29" s="109"/>
      <c r="DZ29" s="109"/>
      <c r="EA29" s="109"/>
      <c r="EB29" s="109"/>
      <c r="EC29" s="109"/>
      <c r="ED29" s="109"/>
      <c r="EE29" s="109"/>
      <c r="EF29" s="109"/>
      <c r="EG29" s="109"/>
      <c r="EH29" s="109"/>
      <c r="EI29" s="109"/>
      <c r="EJ29" s="109"/>
      <c r="EK29" s="109"/>
      <c r="EL29" s="109"/>
      <c r="EM29" s="109"/>
      <c r="EN29" s="109"/>
      <c r="EO29" s="109"/>
      <c r="EP29" s="109"/>
      <c r="EQ29" s="109"/>
      <c r="ER29" s="109"/>
      <c r="ES29" s="109"/>
      <c r="ET29" s="109"/>
      <c r="EU29" s="109"/>
      <c r="EV29" s="109"/>
      <c r="EW29" s="109"/>
      <c r="EX29" s="109"/>
      <c r="EY29" s="109"/>
      <c r="EZ29" s="109"/>
      <c r="FA29" s="109"/>
      <c r="FB29" s="109"/>
      <c r="FC29" s="109"/>
      <c r="FD29" s="109"/>
      <c r="FE29" s="109"/>
      <c r="FF29" s="109"/>
      <c r="FG29" s="109"/>
      <c r="FH29" s="109"/>
      <c r="FI29" s="109"/>
      <c r="FJ29" s="109"/>
      <c r="FK29" s="109"/>
      <c r="FL29" s="109"/>
      <c r="FM29" s="109"/>
      <c r="FN29" s="109"/>
      <c r="FO29" s="109"/>
      <c r="FP29" s="109"/>
      <c r="FQ29" s="109"/>
      <c r="FR29" s="109"/>
      <c r="FS29" s="109"/>
      <c r="FT29" s="109"/>
      <c r="FU29" s="109"/>
      <c r="FV29" s="109"/>
      <c r="FW29" s="109"/>
      <c r="FX29" s="109"/>
      <c r="FY29" s="109"/>
      <c r="FZ29" s="109"/>
      <c r="GA29" s="109"/>
      <c r="GB29" s="109"/>
    </row>
    <row r="30" spans="1:184" ht="21" customHeight="1"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  <c r="BS30" s="109"/>
      <c r="BT30" s="109"/>
      <c r="BU30" s="109"/>
      <c r="BV30" s="109"/>
      <c r="BW30" s="109"/>
      <c r="BX30" s="109"/>
      <c r="BY30" s="109"/>
      <c r="BZ30" s="109"/>
      <c r="CA30" s="109"/>
      <c r="CB30" s="109"/>
      <c r="CC30" s="109"/>
      <c r="CD30" s="109"/>
      <c r="CE30" s="109"/>
      <c r="CF30" s="109"/>
      <c r="CG30" s="109"/>
      <c r="CH30" s="109"/>
      <c r="CI30" s="109"/>
      <c r="CJ30" s="109"/>
      <c r="CK30" s="109"/>
      <c r="CL30" s="109"/>
      <c r="CM30" s="109"/>
      <c r="CN30" s="109"/>
      <c r="CO30" s="109"/>
      <c r="CP30" s="109"/>
      <c r="CQ30" s="109"/>
      <c r="CR30" s="109"/>
      <c r="CS30" s="109"/>
      <c r="CT30" s="109"/>
      <c r="CU30" s="109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09"/>
      <c r="DG30" s="109"/>
      <c r="DH30" s="109"/>
      <c r="DI30" s="109"/>
      <c r="DJ30" s="109"/>
      <c r="DK30" s="109"/>
      <c r="DL30" s="109"/>
      <c r="DM30" s="109"/>
      <c r="DN30" s="109"/>
      <c r="DO30" s="109"/>
      <c r="DP30" s="109"/>
      <c r="DQ30" s="109"/>
      <c r="DR30" s="109"/>
      <c r="DS30" s="109"/>
      <c r="DT30" s="109"/>
      <c r="DU30" s="109"/>
      <c r="DV30" s="109"/>
      <c r="DW30" s="109"/>
      <c r="DX30" s="109"/>
      <c r="DY30" s="109"/>
      <c r="DZ30" s="109"/>
      <c r="EA30" s="109"/>
      <c r="EB30" s="109"/>
      <c r="EC30" s="109"/>
      <c r="ED30" s="109"/>
      <c r="EE30" s="109"/>
      <c r="EF30" s="109"/>
      <c r="EG30" s="109"/>
      <c r="EH30" s="109"/>
      <c r="EI30" s="109"/>
      <c r="EJ30" s="109"/>
      <c r="EK30" s="109"/>
      <c r="EL30" s="109"/>
      <c r="EM30" s="109"/>
      <c r="EN30" s="109"/>
      <c r="EO30" s="109"/>
      <c r="EP30" s="109"/>
      <c r="EQ30" s="109"/>
      <c r="ER30" s="109"/>
      <c r="ES30" s="109"/>
      <c r="ET30" s="109"/>
      <c r="EU30" s="109"/>
      <c r="EV30" s="109"/>
      <c r="EW30" s="109"/>
      <c r="EX30" s="109"/>
      <c r="EY30" s="109"/>
      <c r="EZ30" s="109"/>
      <c r="FA30" s="109"/>
      <c r="FB30" s="109"/>
      <c r="FC30" s="109"/>
      <c r="FD30" s="109"/>
      <c r="FE30" s="109"/>
      <c r="FF30" s="109"/>
      <c r="FG30" s="109"/>
      <c r="FH30" s="109"/>
      <c r="FI30" s="109"/>
      <c r="FJ30" s="109"/>
      <c r="FK30" s="109"/>
      <c r="FL30" s="109"/>
      <c r="FM30" s="109"/>
      <c r="FN30" s="109"/>
      <c r="FO30" s="109"/>
      <c r="FP30" s="109"/>
      <c r="FQ30" s="109"/>
      <c r="FR30" s="109"/>
      <c r="FS30" s="109"/>
      <c r="FT30" s="109"/>
      <c r="FU30" s="109"/>
      <c r="FV30" s="109"/>
      <c r="FW30" s="109"/>
      <c r="FX30" s="109"/>
      <c r="FY30" s="109"/>
      <c r="FZ30" s="109"/>
      <c r="GA30" s="109"/>
      <c r="GB30" s="109"/>
    </row>
    <row r="31" spans="1:184" ht="21" customHeight="1"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  <c r="CV31" s="109"/>
      <c r="CW31" s="109"/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09"/>
      <c r="ER31" s="109"/>
      <c r="ES31" s="109"/>
      <c r="ET31" s="109"/>
      <c r="EU31" s="109"/>
      <c r="EV31" s="109"/>
      <c r="EW31" s="109"/>
      <c r="EX31" s="109"/>
      <c r="EY31" s="109"/>
      <c r="EZ31" s="109"/>
      <c r="FA31" s="109"/>
      <c r="FB31" s="109"/>
      <c r="FC31" s="109"/>
      <c r="FD31" s="109"/>
      <c r="FE31" s="109"/>
      <c r="FF31" s="109"/>
      <c r="FG31" s="109"/>
      <c r="FH31" s="109"/>
      <c r="FI31" s="109"/>
      <c r="FJ31" s="109"/>
      <c r="FK31" s="109"/>
      <c r="FL31" s="109"/>
      <c r="FM31" s="109"/>
      <c r="FN31" s="109"/>
      <c r="FO31" s="109"/>
      <c r="FP31" s="109"/>
      <c r="FQ31" s="109"/>
      <c r="FR31" s="109"/>
      <c r="FS31" s="109"/>
      <c r="FT31" s="109"/>
      <c r="FU31" s="109"/>
      <c r="FV31" s="109"/>
      <c r="FW31" s="109"/>
      <c r="FX31" s="109"/>
      <c r="FY31" s="109"/>
      <c r="FZ31" s="109"/>
      <c r="GA31" s="109"/>
      <c r="GB31" s="109"/>
    </row>
    <row r="32" spans="1:184" ht="21" customHeight="1"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  <c r="FL32" s="109"/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09"/>
      <c r="GA32" s="109"/>
      <c r="GB32" s="109"/>
    </row>
    <row r="33" spans="3:184" ht="21" customHeight="1"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09"/>
      <c r="CQ33" s="109"/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109"/>
      <c r="DD33" s="109"/>
      <c r="DE33" s="109"/>
      <c r="DF33" s="109"/>
      <c r="DG33" s="109"/>
      <c r="DH33" s="109"/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09"/>
      <c r="EH33" s="109"/>
      <c r="EI33" s="109"/>
      <c r="EJ33" s="109"/>
      <c r="EK33" s="109"/>
      <c r="EL33" s="109"/>
      <c r="EM33" s="109"/>
      <c r="EN33" s="109"/>
      <c r="EO33" s="109"/>
      <c r="EP33" s="109"/>
      <c r="EQ33" s="109"/>
      <c r="ER33" s="109"/>
      <c r="ES33" s="109"/>
      <c r="ET33" s="109"/>
      <c r="EU33" s="109"/>
      <c r="EV33" s="109"/>
      <c r="EW33" s="109"/>
      <c r="EX33" s="109"/>
      <c r="EY33" s="109"/>
      <c r="EZ33" s="109"/>
      <c r="FA33" s="109"/>
      <c r="FB33" s="109"/>
      <c r="FC33" s="109"/>
      <c r="FD33" s="109"/>
      <c r="FE33" s="109"/>
      <c r="FF33" s="109"/>
      <c r="FG33" s="109"/>
      <c r="FH33" s="109"/>
      <c r="FI33" s="109"/>
      <c r="FJ33" s="109"/>
      <c r="FK33" s="109"/>
      <c r="FL33" s="109"/>
      <c r="FM33" s="109"/>
      <c r="FN33" s="109"/>
      <c r="FO33" s="109"/>
      <c r="FP33" s="109"/>
      <c r="FQ33" s="109"/>
      <c r="FR33" s="109"/>
      <c r="FS33" s="109"/>
      <c r="FT33" s="109"/>
      <c r="FU33" s="109"/>
      <c r="FV33" s="109"/>
      <c r="FW33" s="109"/>
      <c r="FX33" s="109"/>
      <c r="FY33" s="109"/>
      <c r="FZ33" s="109"/>
      <c r="GA33" s="109"/>
      <c r="GB33" s="109"/>
    </row>
    <row r="34" spans="3:184" ht="21" customHeight="1"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09"/>
      <c r="BQ34" s="109"/>
      <c r="BR34" s="109"/>
      <c r="BS34" s="109"/>
      <c r="BT34" s="109"/>
      <c r="BU34" s="109"/>
      <c r="BV34" s="109"/>
      <c r="BW34" s="109"/>
      <c r="BX34" s="109"/>
      <c r="BY34" s="109"/>
      <c r="BZ34" s="109"/>
      <c r="CA34" s="109"/>
      <c r="CB34" s="109"/>
      <c r="CC34" s="109"/>
      <c r="CD34" s="109"/>
      <c r="CE34" s="109"/>
      <c r="CF34" s="109"/>
      <c r="CG34" s="109"/>
      <c r="CH34" s="109"/>
      <c r="CI34" s="109"/>
      <c r="CJ34" s="109"/>
      <c r="CK34" s="109"/>
      <c r="CL34" s="109"/>
      <c r="CM34" s="109"/>
      <c r="CN34" s="109"/>
      <c r="CO34" s="109"/>
      <c r="CP34" s="109"/>
      <c r="CQ34" s="109"/>
      <c r="CR34" s="109"/>
      <c r="CS34" s="109"/>
      <c r="CT34" s="109"/>
      <c r="CU34" s="109"/>
      <c r="CV34" s="109"/>
      <c r="CW34" s="109"/>
      <c r="CX34" s="109"/>
      <c r="CY34" s="109"/>
      <c r="CZ34" s="109"/>
      <c r="DA34" s="109"/>
      <c r="DB34" s="109"/>
      <c r="DC34" s="109"/>
      <c r="DD34" s="109"/>
      <c r="DE34" s="109"/>
      <c r="DF34" s="109"/>
      <c r="DG34" s="109"/>
      <c r="DH34" s="109"/>
      <c r="DI34" s="109"/>
      <c r="DJ34" s="109"/>
      <c r="DK34" s="109"/>
      <c r="DL34" s="109"/>
      <c r="DM34" s="109"/>
      <c r="DN34" s="109"/>
      <c r="DO34" s="109"/>
      <c r="DP34" s="109"/>
      <c r="DQ34" s="109"/>
      <c r="DR34" s="109"/>
      <c r="DS34" s="109"/>
      <c r="DT34" s="109"/>
      <c r="DU34" s="109"/>
      <c r="DV34" s="109"/>
      <c r="DW34" s="109"/>
      <c r="DX34" s="109"/>
      <c r="DY34" s="109"/>
      <c r="DZ34" s="109"/>
      <c r="EA34" s="109"/>
      <c r="EB34" s="109"/>
      <c r="EC34" s="109"/>
      <c r="ED34" s="109"/>
      <c r="EE34" s="109"/>
      <c r="EF34" s="109"/>
      <c r="EG34" s="109"/>
      <c r="EH34" s="109"/>
      <c r="EI34" s="109"/>
      <c r="EJ34" s="109"/>
      <c r="EK34" s="109"/>
      <c r="EL34" s="109"/>
      <c r="EM34" s="109"/>
      <c r="EN34" s="109"/>
      <c r="EO34" s="109"/>
      <c r="EP34" s="109"/>
      <c r="EQ34" s="109"/>
      <c r="ER34" s="109"/>
      <c r="ES34" s="109"/>
      <c r="ET34" s="109"/>
      <c r="EU34" s="109"/>
      <c r="EV34" s="109"/>
      <c r="EW34" s="109"/>
      <c r="EX34" s="109"/>
      <c r="EY34" s="109"/>
      <c r="EZ34" s="109"/>
      <c r="FA34" s="109"/>
      <c r="FB34" s="109"/>
      <c r="FC34" s="109"/>
      <c r="FD34" s="109"/>
      <c r="FE34" s="109"/>
      <c r="FF34" s="109"/>
      <c r="FG34" s="109"/>
      <c r="FH34" s="109"/>
      <c r="FI34" s="109"/>
      <c r="FJ34" s="109"/>
      <c r="FK34" s="109"/>
      <c r="FL34" s="109"/>
      <c r="FM34" s="109"/>
      <c r="FN34" s="109"/>
      <c r="FO34" s="109"/>
      <c r="FP34" s="109"/>
      <c r="FQ34" s="109"/>
      <c r="FR34" s="109"/>
      <c r="FS34" s="109"/>
      <c r="FT34" s="109"/>
      <c r="FU34" s="109"/>
      <c r="FV34" s="109"/>
      <c r="FW34" s="109"/>
      <c r="FX34" s="109"/>
      <c r="FY34" s="109"/>
      <c r="FZ34" s="109"/>
      <c r="GA34" s="109"/>
      <c r="GB34" s="109"/>
    </row>
    <row r="35" spans="3:184" ht="21" customHeight="1"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09"/>
      <c r="BQ35" s="109"/>
      <c r="BR35" s="109"/>
      <c r="BS35" s="109"/>
      <c r="BT35" s="109"/>
      <c r="BU35" s="109"/>
      <c r="BV35" s="109"/>
      <c r="BW35" s="109"/>
      <c r="BX35" s="109"/>
      <c r="BY35" s="109"/>
      <c r="BZ35" s="109"/>
      <c r="CA35" s="109"/>
      <c r="CB35" s="109"/>
      <c r="CC35" s="109"/>
      <c r="CD35" s="109"/>
      <c r="CE35" s="109"/>
      <c r="CF35" s="109"/>
      <c r="CG35" s="109"/>
      <c r="CH35" s="109"/>
      <c r="CI35" s="109"/>
      <c r="CJ35" s="109"/>
      <c r="CK35" s="109"/>
      <c r="CL35" s="109"/>
      <c r="CM35" s="109"/>
      <c r="CN35" s="109"/>
      <c r="CO35" s="109"/>
      <c r="CP35" s="109"/>
      <c r="CQ35" s="109"/>
      <c r="CR35" s="109"/>
      <c r="CS35" s="109"/>
      <c r="CT35" s="109"/>
      <c r="CU35" s="109"/>
      <c r="CV35" s="109"/>
      <c r="CW35" s="109"/>
      <c r="CX35" s="109"/>
      <c r="CY35" s="109"/>
      <c r="CZ35" s="109"/>
      <c r="DA35" s="109"/>
      <c r="DB35" s="109"/>
      <c r="DC35" s="109"/>
      <c r="DD35" s="109"/>
      <c r="DE35" s="109"/>
      <c r="DF35" s="109"/>
      <c r="DG35" s="109"/>
      <c r="DH35" s="109"/>
      <c r="DI35" s="109"/>
      <c r="DJ35" s="109"/>
      <c r="DK35" s="109"/>
      <c r="DL35" s="109"/>
      <c r="DM35" s="109"/>
      <c r="DN35" s="109"/>
      <c r="DO35" s="109"/>
      <c r="DP35" s="109"/>
      <c r="DQ35" s="109"/>
      <c r="DR35" s="109"/>
      <c r="DS35" s="109"/>
      <c r="DT35" s="109"/>
      <c r="DU35" s="109"/>
      <c r="DV35" s="109"/>
      <c r="DW35" s="109"/>
      <c r="DX35" s="109"/>
      <c r="DY35" s="109"/>
      <c r="DZ35" s="109"/>
      <c r="EA35" s="109"/>
      <c r="EB35" s="109"/>
      <c r="EC35" s="109"/>
      <c r="ED35" s="109"/>
      <c r="EE35" s="109"/>
      <c r="EF35" s="109"/>
      <c r="EG35" s="109"/>
      <c r="EH35" s="109"/>
      <c r="EI35" s="109"/>
      <c r="EJ35" s="109"/>
      <c r="EK35" s="109"/>
      <c r="EL35" s="109"/>
      <c r="EM35" s="109"/>
      <c r="EN35" s="109"/>
      <c r="EO35" s="109"/>
      <c r="EP35" s="109"/>
      <c r="EQ35" s="109"/>
      <c r="ER35" s="109"/>
      <c r="ES35" s="109"/>
      <c r="ET35" s="109"/>
      <c r="EU35" s="109"/>
      <c r="EV35" s="109"/>
      <c r="EW35" s="109"/>
      <c r="EX35" s="109"/>
      <c r="EY35" s="109"/>
      <c r="EZ35" s="109"/>
      <c r="FA35" s="109"/>
      <c r="FB35" s="109"/>
      <c r="FC35" s="109"/>
      <c r="FD35" s="109"/>
      <c r="FE35" s="109"/>
      <c r="FF35" s="109"/>
      <c r="FG35" s="109"/>
      <c r="FH35" s="109"/>
      <c r="FI35" s="109"/>
      <c r="FJ35" s="109"/>
      <c r="FK35" s="109"/>
      <c r="FL35" s="109"/>
      <c r="FM35" s="109"/>
      <c r="FN35" s="109"/>
      <c r="FO35" s="109"/>
      <c r="FP35" s="109"/>
      <c r="FQ35" s="109"/>
      <c r="FR35" s="109"/>
      <c r="FS35" s="109"/>
      <c r="FT35" s="109"/>
      <c r="FU35" s="109"/>
      <c r="FV35" s="109"/>
      <c r="FW35" s="109"/>
      <c r="FX35" s="109"/>
      <c r="FY35" s="109"/>
      <c r="FZ35" s="109"/>
      <c r="GA35" s="109"/>
      <c r="GB35" s="109"/>
    </row>
    <row r="36" spans="3:184" ht="21" customHeight="1"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  <c r="CF36" s="109"/>
      <c r="CG36" s="109"/>
      <c r="CH36" s="109"/>
      <c r="CI36" s="109"/>
      <c r="CJ36" s="109"/>
      <c r="CK36" s="109"/>
      <c r="CL36" s="109"/>
      <c r="CM36" s="109"/>
      <c r="CN36" s="109"/>
      <c r="CO36" s="109"/>
      <c r="CP36" s="109"/>
      <c r="CQ36" s="109"/>
      <c r="CR36" s="109"/>
      <c r="CS36" s="109"/>
      <c r="CT36" s="109"/>
      <c r="CU36" s="109"/>
      <c r="CV36" s="109"/>
      <c r="CW36" s="109"/>
      <c r="CX36" s="109"/>
      <c r="CY36" s="109"/>
      <c r="CZ36" s="109"/>
      <c r="DA36" s="109"/>
      <c r="DB36" s="109"/>
      <c r="DC36" s="109"/>
      <c r="DD36" s="109"/>
      <c r="DE36" s="109"/>
      <c r="DF36" s="109"/>
      <c r="DG36" s="109"/>
      <c r="DH36" s="109"/>
      <c r="DI36" s="109"/>
      <c r="DJ36" s="109"/>
      <c r="DK36" s="109"/>
      <c r="DL36" s="109"/>
      <c r="DM36" s="109"/>
      <c r="DN36" s="109"/>
      <c r="DO36" s="109"/>
      <c r="DP36" s="109"/>
      <c r="DQ36" s="109"/>
      <c r="DR36" s="109"/>
      <c r="DS36" s="109"/>
      <c r="DT36" s="109"/>
      <c r="DU36" s="109"/>
      <c r="DV36" s="109"/>
      <c r="DW36" s="109"/>
      <c r="DX36" s="109"/>
      <c r="DY36" s="109"/>
      <c r="DZ36" s="109"/>
      <c r="EA36" s="109"/>
      <c r="EB36" s="109"/>
      <c r="EC36" s="109"/>
      <c r="ED36" s="109"/>
      <c r="EE36" s="109"/>
      <c r="EF36" s="109"/>
      <c r="EG36" s="109"/>
      <c r="EH36" s="109"/>
      <c r="EI36" s="109"/>
      <c r="EJ36" s="109"/>
      <c r="EK36" s="109"/>
      <c r="EL36" s="109"/>
      <c r="EM36" s="109"/>
      <c r="EN36" s="109"/>
      <c r="EO36" s="109"/>
      <c r="EP36" s="109"/>
      <c r="EQ36" s="109"/>
      <c r="ER36" s="109"/>
      <c r="ES36" s="109"/>
      <c r="ET36" s="109"/>
      <c r="EU36" s="109"/>
      <c r="EV36" s="109"/>
      <c r="EW36" s="109"/>
      <c r="EX36" s="109"/>
      <c r="EY36" s="109"/>
      <c r="EZ36" s="109"/>
      <c r="FA36" s="109"/>
      <c r="FB36" s="109"/>
      <c r="FC36" s="109"/>
      <c r="FD36" s="109"/>
      <c r="FE36" s="109"/>
      <c r="FF36" s="109"/>
      <c r="FG36" s="109"/>
      <c r="FH36" s="109"/>
      <c r="FI36" s="109"/>
      <c r="FJ36" s="109"/>
      <c r="FK36" s="109"/>
      <c r="FL36" s="109"/>
      <c r="FM36" s="109"/>
      <c r="FN36" s="109"/>
      <c r="FO36" s="109"/>
      <c r="FP36" s="109"/>
      <c r="FQ36" s="109"/>
      <c r="FR36" s="109"/>
      <c r="FS36" s="109"/>
      <c r="FT36" s="109"/>
      <c r="FU36" s="109"/>
      <c r="FV36" s="109"/>
      <c r="FW36" s="109"/>
      <c r="FX36" s="109"/>
      <c r="FY36" s="109"/>
      <c r="FZ36" s="109"/>
      <c r="GA36" s="109"/>
      <c r="GB36" s="109"/>
    </row>
    <row r="37" spans="3:184" ht="21" customHeight="1"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09"/>
      <c r="BR37" s="109"/>
      <c r="BS37" s="109"/>
      <c r="BT37" s="109"/>
      <c r="BU37" s="109"/>
      <c r="BV37" s="109"/>
      <c r="BW37" s="109"/>
      <c r="BX37" s="109"/>
      <c r="BY37" s="109"/>
      <c r="BZ37" s="109"/>
      <c r="CA37" s="109"/>
      <c r="CB37" s="109"/>
      <c r="CC37" s="109"/>
      <c r="CD37" s="109"/>
      <c r="CE37" s="109"/>
      <c r="CF37" s="109"/>
      <c r="CG37" s="109"/>
      <c r="CH37" s="109"/>
      <c r="CI37" s="109"/>
      <c r="CJ37" s="109"/>
      <c r="CK37" s="109"/>
      <c r="CL37" s="109"/>
      <c r="CM37" s="109"/>
      <c r="CN37" s="109"/>
      <c r="CO37" s="109"/>
      <c r="CP37" s="109"/>
      <c r="CQ37" s="109"/>
      <c r="CR37" s="109"/>
      <c r="CS37" s="109"/>
      <c r="CT37" s="109"/>
      <c r="CU37" s="109"/>
      <c r="CV37" s="109"/>
      <c r="CW37" s="109"/>
      <c r="CX37" s="109"/>
      <c r="CY37" s="109"/>
      <c r="CZ37" s="109"/>
      <c r="DA37" s="109"/>
      <c r="DB37" s="109"/>
      <c r="DC37" s="109"/>
      <c r="DD37" s="109"/>
      <c r="DE37" s="109"/>
      <c r="DF37" s="109"/>
      <c r="DG37" s="109"/>
      <c r="DH37" s="109"/>
      <c r="DI37" s="109"/>
      <c r="DJ37" s="109"/>
      <c r="DK37" s="109"/>
      <c r="DL37" s="109"/>
      <c r="DM37" s="109"/>
      <c r="DN37" s="109"/>
      <c r="DO37" s="109"/>
      <c r="DP37" s="109"/>
      <c r="DQ37" s="109"/>
      <c r="DR37" s="109"/>
      <c r="DS37" s="109"/>
      <c r="DT37" s="109"/>
      <c r="DU37" s="109"/>
      <c r="DV37" s="109"/>
      <c r="DW37" s="109"/>
      <c r="DX37" s="109"/>
      <c r="DY37" s="109"/>
      <c r="DZ37" s="109"/>
      <c r="EA37" s="109"/>
      <c r="EB37" s="109"/>
      <c r="EC37" s="109"/>
      <c r="ED37" s="109"/>
      <c r="EE37" s="109"/>
      <c r="EF37" s="109"/>
      <c r="EG37" s="109"/>
      <c r="EH37" s="109"/>
      <c r="EI37" s="109"/>
      <c r="EJ37" s="109"/>
      <c r="EK37" s="109"/>
      <c r="EL37" s="109"/>
      <c r="EM37" s="109"/>
      <c r="EN37" s="109"/>
      <c r="EO37" s="109"/>
      <c r="EP37" s="109"/>
      <c r="EQ37" s="109"/>
      <c r="ER37" s="109"/>
      <c r="ES37" s="109"/>
      <c r="ET37" s="109"/>
      <c r="EU37" s="109"/>
      <c r="EV37" s="109"/>
      <c r="EW37" s="109"/>
      <c r="EX37" s="109"/>
      <c r="EY37" s="109"/>
      <c r="EZ37" s="109"/>
      <c r="FA37" s="109"/>
      <c r="FB37" s="109"/>
      <c r="FC37" s="109"/>
      <c r="FD37" s="109"/>
      <c r="FE37" s="109"/>
      <c r="FF37" s="109"/>
      <c r="FG37" s="109"/>
      <c r="FH37" s="109"/>
      <c r="FI37" s="109"/>
      <c r="FJ37" s="109"/>
      <c r="FK37" s="109"/>
      <c r="FL37" s="109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09"/>
      <c r="GA37" s="109"/>
      <c r="GB37" s="109"/>
    </row>
  </sheetData>
  <mergeCells count="13">
    <mergeCell ref="V1:W1"/>
    <mergeCell ref="X1:Y1"/>
    <mergeCell ref="A4:B4"/>
    <mergeCell ref="O1:Q1"/>
    <mergeCell ref="R1:U1"/>
    <mergeCell ref="F2:G2"/>
    <mergeCell ref="O2:Q2"/>
    <mergeCell ref="A1:A3"/>
    <mergeCell ref="B1:C3"/>
    <mergeCell ref="D1:D3"/>
    <mergeCell ref="E1:E3"/>
    <mergeCell ref="F1:H1"/>
    <mergeCell ref="J1:N1"/>
  </mergeCells>
  <phoneticPr fontId="7" type="noConversion"/>
  <pageMargins left="0.62992125984251968" right="0.19685039370078741" top="1.1023622047244095" bottom="0.55118110236220474" header="0.6692913385826772" footer="0.51181102362204722"/>
  <pageSetup paperSize="9" scale="95" pageOrder="overThenDown" orientation="landscape" horizontalDpi="1200" verticalDpi="12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P18"/>
  <sheetViews>
    <sheetView showZeros="0" view="pageBreakPreview" zoomScale="110" zoomScaleNormal="80" zoomScaleSheetLayoutView="110" workbookViewId="0">
      <selection activeCell="E3" sqref="E3:L8"/>
    </sheetView>
  </sheetViews>
  <sheetFormatPr defaultRowHeight="23.1" customHeight="1"/>
  <cols>
    <col min="1" max="1" width="24.140625" style="66" customWidth="1"/>
    <col min="2" max="2" width="15.7109375" style="66" customWidth="1"/>
    <col min="3" max="3" width="4.7109375" style="67" customWidth="1"/>
    <col min="4" max="4" width="7.7109375" style="67" customWidth="1"/>
    <col min="5" max="12" width="10.7109375" style="66" customWidth="1"/>
    <col min="13" max="13" width="9.42578125" style="67" customWidth="1"/>
    <col min="14" max="14" width="9.140625" style="66"/>
    <col min="15" max="15" width="21" style="66" customWidth="1"/>
    <col min="16" max="16" width="12.28515625" style="66" bestFit="1" customWidth="1"/>
    <col min="17" max="16384" width="9.140625" style="66"/>
  </cols>
  <sheetData>
    <row r="1" spans="1:16" s="55" customFormat="1" ht="24" customHeight="1">
      <c r="A1" s="431" t="s">
        <v>16</v>
      </c>
      <c r="B1" s="431" t="s">
        <v>28</v>
      </c>
      <c r="C1" s="430" t="s">
        <v>17</v>
      </c>
      <c r="D1" s="430" t="s">
        <v>18</v>
      </c>
      <c r="E1" s="430" t="s">
        <v>19</v>
      </c>
      <c r="F1" s="430"/>
      <c r="G1" s="430" t="s">
        <v>20</v>
      </c>
      <c r="H1" s="430"/>
      <c r="I1" s="430" t="s">
        <v>21</v>
      </c>
      <c r="J1" s="430"/>
      <c r="K1" s="430" t="s">
        <v>22</v>
      </c>
      <c r="L1" s="430"/>
      <c r="M1" s="430" t="s">
        <v>23</v>
      </c>
    </row>
    <row r="2" spans="1:16" s="55" customFormat="1" ht="24" customHeight="1">
      <c r="A2" s="431"/>
      <c r="B2" s="431"/>
      <c r="C2" s="430"/>
      <c r="D2" s="430"/>
      <c r="E2" s="56" t="s">
        <v>24</v>
      </c>
      <c r="F2" s="56" t="s">
        <v>25</v>
      </c>
      <c r="G2" s="56" t="s">
        <v>24</v>
      </c>
      <c r="H2" s="56" t="s">
        <v>25</v>
      </c>
      <c r="I2" s="56" t="s">
        <v>24</v>
      </c>
      <c r="J2" s="56" t="s">
        <v>25</v>
      </c>
      <c r="K2" s="56" t="s">
        <v>24</v>
      </c>
      <c r="L2" s="56" t="s">
        <v>25</v>
      </c>
      <c r="M2" s="430"/>
    </row>
    <row r="3" spans="1:16" s="59" customFormat="1" ht="24" customHeight="1">
      <c r="A3" s="57" t="str">
        <f>'1. 전력간선 및 동력설비공사'!A3:B3</f>
        <v>1. 전력간선 설비공사</v>
      </c>
      <c r="B3" s="57"/>
      <c r="C3" s="55" t="s">
        <v>26</v>
      </c>
      <c r="D3" s="55">
        <v>1</v>
      </c>
      <c r="E3" s="58"/>
      <c r="F3" s="58"/>
      <c r="G3" s="58"/>
      <c r="H3" s="58"/>
      <c r="I3" s="58"/>
      <c r="J3" s="58"/>
      <c r="K3" s="58"/>
      <c r="L3" s="58"/>
      <c r="M3" s="55"/>
      <c r="O3" s="60"/>
      <c r="P3" s="61"/>
    </row>
    <row r="4" spans="1:16" s="59" customFormat="1" ht="24" customHeight="1">
      <c r="A4" s="57" t="str">
        <f>'2. 냉난방설비 공사'!A3:B3</f>
        <v>2. 냉난방 설비공사</v>
      </c>
      <c r="B4" s="62"/>
      <c r="C4" s="55" t="s">
        <v>26</v>
      </c>
      <c r="D4" s="55">
        <v>1</v>
      </c>
      <c r="E4" s="58"/>
      <c r="F4" s="58"/>
      <c r="G4" s="58"/>
      <c r="H4" s="58"/>
      <c r="I4" s="58"/>
      <c r="J4" s="58"/>
      <c r="K4" s="58"/>
      <c r="L4" s="58"/>
      <c r="M4" s="55"/>
      <c r="O4" s="60"/>
      <c r="P4" s="61"/>
    </row>
    <row r="5" spans="1:16" s="59" customFormat="1" ht="24" customHeight="1">
      <c r="A5" s="57" t="str">
        <f>'3. 전열설비 공사'!A3:B3</f>
        <v>3. 전열설비 공사</v>
      </c>
      <c r="B5" s="62"/>
      <c r="C5" s="55" t="s">
        <v>26</v>
      </c>
      <c r="D5" s="55">
        <v>1</v>
      </c>
      <c r="E5" s="58"/>
      <c r="F5" s="58"/>
      <c r="G5" s="58"/>
      <c r="H5" s="58"/>
      <c r="I5" s="58"/>
      <c r="J5" s="58"/>
      <c r="K5" s="58"/>
      <c r="L5" s="58"/>
      <c r="M5" s="55"/>
      <c r="O5" s="63"/>
      <c r="P5" s="61"/>
    </row>
    <row r="6" spans="1:16" s="59" customFormat="1" ht="24" customHeight="1">
      <c r="A6" s="57" t="str">
        <f>'4. 전등 설비공사'!A3:B3</f>
        <v>4. 전등 설비공사</v>
      </c>
      <c r="B6" s="57"/>
      <c r="C6" s="55" t="s">
        <v>26</v>
      </c>
      <c r="D6" s="55">
        <v>1</v>
      </c>
      <c r="E6" s="58"/>
      <c r="F6" s="58"/>
      <c r="G6" s="58"/>
      <c r="H6" s="58"/>
      <c r="I6" s="58"/>
      <c r="J6" s="58"/>
      <c r="K6" s="58"/>
      <c r="L6" s="58"/>
      <c r="M6" s="55"/>
      <c r="O6" s="63"/>
      <c r="P6" s="61"/>
    </row>
    <row r="7" spans="1:16" s="59" customFormat="1" ht="24" customHeight="1">
      <c r="A7" s="57" t="str" cm="1">
        <f t="array" ref="A7:B7">'5. 전열설비 공사(리모델링)'!A3:B3</f>
        <v>5. 전열설비 공사(리모델링)</v>
      </c>
      <c r="B7" s="62">
        <v>0</v>
      </c>
      <c r="C7" s="341" t="s">
        <v>26</v>
      </c>
      <c r="D7" s="341">
        <v>1</v>
      </c>
      <c r="E7" s="58"/>
      <c r="F7" s="58"/>
      <c r="G7" s="58"/>
      <c r="H7" s="58"/>
      <c r="I7" s="58"/>
      <c r="J7" s="58"/>
      <c r="K7" s="58"/>
      <c r="L7" s="58"/>
      <c r="M7" s="341"/>
      <c r="O7" s="63"/>
      <c r="P7" s="61"/>
    </row>
    <row r="8" spans="1:16" s="59" customFormat="1" ht="24" customHeight="1">
      <c r="A8" s="57" t="str" cm="1">
        <f t="array" ref="A8:B8">'6. 전등설비공사(리모델링)'!A3:B3</f>
        <v>6. 전등설비공사(리모델링)</v>
      </c>
      <c r="B8" s="57">
        <v>0</v>
      </c>
      <c r="C8" s="341" t="s">
        <v>26</v>
      </c>
      <c r="D8" s="341">
        <v>1</v>
      </c>
      <c r="E8" s="58"/>
      <c r="F8" s="58"/>
      <c r="G8" s="58"/>
      <c r="H8" s="58"/>
      <c r="I8" s="58"/>
      <c r="J8" s="58"/>
      <c r="K8" s="58"/>
      <c r="L8" s="58"/>
      <c r="M8" s="341"/>
      <c r="O8" s="63"/>
      <c r="P8" s="61"/>
    </row>
    <row r="9" spans="1:16" s="59" customFormat="1" ht="24" customHeight="1">
      <c r="A9" s="197"/>
      <c r="B9" s="57"/>
      <c r="C9" s="55"/>
      <c r="D9" s="55"/>
      <c r="E9" s="58"/>
      <c r="F9" s="58"/>
      <c r="G9" s="58"/>
      <c r="H9" s="58"/>
      <c r="I9" s="58"/>
      <c r="J9" s="58"/>
      <c r="K9" s="58"/>
      <c r="L9" s="58"/>
      <c r="M9" s="55"/>
    </row>
    <row r="10" spans="1:16" s="59" customFormat="1" ht="24" customHeight="1">
      <c r="C10" s="55"/>
      <c r="D10" s="55"/>
      <c r="E10" s="58"/>
      <c r="F10" s="58"/>
      <c r="G10" s="58"/>
      <c r="H10" s="58"/>
      <c r="I10" s="58"/>
      <c r="J10" s="58"/>
      <c r="K10" s="64"/>
      <c r="L10" s="64"/>
      <c r="M10" s="55"/>
    </row>
    <row r="11" spans="1:16" s="59" customFormat="1" ht="24" customHeight="1">
      <c r="C11" s="55"/>
      <c r="D11" s="55"/>
      <c r="E11" s="58"/>
      <c r="F11" s="58"/>
      <c r="G11" s="58"/>
      <c r="H11" s="58"/>
      <c r="I11" s="58"/>
      <c r="J11" s="58"/>
      <c r="K11" s="64"/>
      <c r="L11" s="64"/>
      <c r="M11" s="55"/>
    </row>
    <row r="12" spans="1:16" s="59" customFormat="1" ht="24" customHeight="1">
      <c r="C12" s="55"/>
      <c r="D12" s="55"/>
      <c r="E12" s="58"/>
      <c r="F12" s="58"/>
      <c r="G12" s="58"/>
      <c r="H12" s="58"/>
      <c r="I12" s="58"/>
      <c r="J12" s="58"/>
      <c r="K12" s="64"/>
      <c r="L12" s="64"/>
      <c r="M12" s="55"/>
    </row>
    <row r="13" spans="1:16" s="59" customFormat="1" ht="24" customHeight="1">
      <c r="C13" s="55"/>
      <c r="D13" s="55"/>
      <c r="E13" s="58"/>
      <c r="F13" s="58"/>
      <c r="G13" s="58"/>
      <c r="H13" s="58"/>
      <c r="I13" s="58"/>
      <c r="J13" s="58"/>
      <c r="K13" s="64"/>
      <c r="L13" s="64"/>
      <c r="M13" s="55"/>
    </row>
    <row r="14" spans="1:16" s="59" customFormat="1" ht="24" customHeight="1">
      <c r="C14" s="55"/>
      <c r="D14" s="55"/>
      <c r="E14" s="58"/>
      <c r="F14" s="58"/>
      <c r="G14" s="58"/>
      <c r="H14" s="58"/>
      <c r="I14" s="58"/>
      <c r="J14" s="58"/>
      <c r="K14" s="64"/>
      <c r="L14" s="64"/>
      <c r="M14" s="55"/>
    </row>
    <row r="15" spans="1:16" s="59" customFormat="1" ht="24" customHeight="1">
      <c r="C15" s="55"/>
      <c r="D15" s="55"/>
      <c r="E15" s="58"/>
      <c r="F15" s="58"/>
      <c r="G15" s="58"/>
      <c r="H15" s="58"/>
      <c r="I15" s="58"/>
      <c r="J15" s="58"/>
      <c r="K15" s="64"/>
      <c r="L15" s="64"/>
      <c r="M15" s="55"/>
    </row>
    <row r="16" spans="1:16" s="59" customFormat="1" ht="24" customHeight="1">
      <c r="C16" s="55"/>
      <c r="D16" s="55"/>
      <c r="E16" s="65"/>
      <c r="F16" s="65"/>
      <c r="G16" s="65"/>
      <c r="H16" s="65"/>
      <c r="I16" s="65"/>
      <c r="J16" s="65"/>
      <c r="K16" s="65"/>
      <c r="L16" s="65"/>
      <c r="M16" s="55"/>
    </row>
    <row r="17" spans="1:13" s="59" customFormat="1" ht="24" customHeight="1">
      <c r="C17" s="55"/>
      <c r="D17" s="55"/>
      <c r="E17" s="65"/>
      <c r="F17" s="65"/>
      <c r="G17" s="65"/>
      <c r="H17" s="65"/>
      <c r="I17" s="65"/>
      <c r="J17" s="65"/>
      <c r="K17" s="65"/>
      <c r="L17" s="65"/>
      <c r="M17" s="55"/>
    </row>
    <row r="18" spans="1:13" s="59" customFormat="1" ht="24" customHeight="1">
      <c r="A18" s="429" t="s">
        <v>27</v>
      </c>
      <c r="B18" s="429"/>
      <c r="C18" s="55"/>
      <c r="D18" s="55"/>
      <c r="E18" s="428">
        <f>TRUNC(SUM(F3:$F$17),1)</f>
        <v>0</v>
      </c>
      <c r="F18" s="428"/>
      <c r="G18" s="428">
        <f>TRUNC(SUM($H3:H$17),1)</f>
        <v>0</v>
      </c>
      <c r="H18" s="428"/>
      <c r="I18" s="428">
        <f>TRUNC(SUM($J3:J$17),1)</f>
        <v>0</v>
      </c>
      <c r="J18" s="428"/>
      <c r="K18" s="428">
        <f>TRUNC(E18+G18+I18,0)</f>
        <v>0</v>
      </c>
      <c r="L18" s="428"/>
      <c r="M18" s="55"/>
    </row>
  </sheetData>
  <mergeCells count="14">
    <mergeCell ref="G1:H1"/>
    <mergeCell ref="I1:J1"/>
    <mergeCell ref="K1:L1"/>
    <mergeCell ref="M1:M2"/>
    <mergeCell ref="A1:A2"/>
    <mergeCell ref="B1:B2"/>
    <mergeCell ref="D1:D2"/>
    <mergeCell ref="E1:F1"/>
    <mergeCell ref="C1:C2"/>
    <mergeCell ref="K18:L18"/>
    <mergeCell ref="A18:B18"/>
    <mergeCell ref="E18:F18"/>
    <mergeCell ref="G18:H18"/>
    <mergeCell ref="I18:J18"/>
  </mergeCells>
  <phoneticPr fontId="7" type="noConversion"/>
  <printOptions gridLines="1"/>
  <pageMargins left="0.98" right="0.47" top="1.1399999999999999" bottom="0.41" header="0.71" footer="0.39"/>
  <pageSetup paperSize="9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FF00"/>
  </sheetPr>
  <dimension ref="A1:N36"/>
  <sheetViews>
    <sheetView view="pageBreakPreview" zoomScaleNormal="80" zoomScaleSheetLayoutView="100" workbookViewId="0">
      <pane xSplit="4" ySplit="2" topLeftCell="E3" activePane="bottomRight" state="frozen"/>
      <selection sqref="A1:XFD1048576"/>
      <selection pane="topRight" sqref="A1:XFD1048576"/>
      <selection pane="bottomLeft" sqref="A1:XFD1048576"/>
      <selection pane="bottomRight" activeCell="E3" sqref="E3:L36"/>
    </sheetView>
  </sheetViews>
  <sheetFormatPr defaultRowHeight="9.75"/>
  <cols>
    <col min="1" max="1" width="19.5703125" style="78" customWidth="1"/>
    <col min="2" max="2" width="15.7109375" style="78" customWidth="1"/>
    <col min="3" max="3" width="4.7109375" style="79" customWidth="1"/>
    <col min="4" max="4" width="7.7109375" style="79" customWidth="1"/>
    <col min="5" max="7" width="10.7109375" style="79" customWidth="1"/>
    <col min="8" max="8" width="12" style="79" customWidth="1"/>
    <col min="9" max="10" width="10.7109375" style="80" customWidth="1"/>
    <col min="11" max="11" width="10.7109375" style="79" customWidth="1"/>
    <col min="12" max="12" width="11.42578125" style="79" customWidth="1"/>
    <col min="13" max="13" width="9.85546875" style="79" customWidth="1"/>
    <col min="14" max="16384" width="9.140625" style="81"/>
  </cols>
  <sheetData>
    <row r="1" spans="1:13" s="55" customFormat="1" ht="24" customHeight="1">
      <c r="A1" s="434" t="s">
        <v>16</v>
      </c>
      <c r="B1" s="434" t="s">
        <v>28</v>
      </c>
      <c r="C1" s="430" t="s">
        <v>17</v>
      </c>
      <c r="D1" s="430" t="s">
        <v>18</v>
      </c>
      <c r="E1" s="430" t="s">
        <v>19</v>
      </c>
      <c r="F1" s="430"/>
      <c r="G1" s="430" t="s">
        <v>20</v>
      </c>
      <c r="H1" s="430"/>
      <c r="I1" s="435" t="s">
        <v>21</v>
      </c>
      <c r="J1" s="435"/>
      <c r="K1" s="430" t="s">
        <v>22</v>
      </c>
      <c r="L1" s="430"/>
      <c r="M1" s="430" t="s">
        <v>23</v>
      </c>
    </row>
    <row r="2" spans="1:13" s="55" customFormat="1" ht="24" customHeight="1">
      <c r="A2" s="434"/>
      <c r="B2" s="434"/>
      <c r="C2" s="430"/>
      <c r="D2" s="430"/>
      <c r="E2" s="56" t="s">
        <v>24</v>
      </c>
      <c r="F2" s="56" t="s">
        <v>25</v>
      </c>
      <c r="G2" s="56" t="s">
        <v>24</v>
      </c>
      <c r="H2" s="56" t="s">
        <v>25</v>
      </c>
      <c r="I2" s="56" t="s">
        <v>24</v>
      </c>
      <c r="J2" s="56" t="s">
        <v>25</v>
      </c>
      <c r="K2" s="56" t="s">
        <v>24</v>
      </c>
      <c r="L2" s="56" t="s">
        <v>25</v>
      </c>
      <c r="M2" s="430"/>
    </row>
    <row r="3" spans="1:13" s="55" customFormat="1" ht="24" customHeight="1">
      <c r="A3" s="432" t="str">
        <f>'전기 단가비교표'!A3</f>
        <v>1. 전력간선 설비공사</v>
      </c>
      <c r="B3" s="432"/>
      <c r="C3" s="56"/>
      <c r="D3" s="235"/>
      <c r="E3" s="56"/>
      <c r="F3" s="56"/>
      <c r="G3" s="56"/>
      <c r="H3" s="56"/>
      <c r="I3" s="56"/>
      <c r="J3" s="56"/>
      <c r="K3" s="56"/>
      <c r="L3" s="56"/>
      <c r="M3" s="56"/>
    </row>
    <row r="4" spans="1:13" s="55" customFormat="1" ht="24" customHeight="1">
      <c r="A4" s="68" t="str">
        <f>'전기 단가비교표'!A4</f>
        <v>경질비닐전선관</v>
      </c>
      <c r="B4" s="68" t="str">
        <f>'전기 단가비교표'!B4</f>
        <v>HI 28C</v>
      </c>
      <c r="C4" s="69" t="str">
        <f>'전기 단가비교표'!C4</f>
        <v>M</v>
      </c>
      <c r="D4" s="385">
        <f ca="1">OFFSET('1. 전력간선 및 동력설비산출표'!$F$35,,ROW(A1)-1)</f>
        <v>53</v>
      </c>
      <c r="E4" s="70"/>
      <c r="F4" s="71"/>
      <c r="G4" s="56"/>
      <c r="H4" s="56"/>
      <c r="I4" s="56"/>
      <c r="J4" s="56"/>
      <c r="K4" s="71"/>
      <c r="L4" s="71"/>
      <c r="M4" s="56"/>
    </row>
    <row r="5" spans="1:13" s="379" customFormat="1" ht="24" customHeight="1">
      <c r="A5" s="68" t="str">
        <f>'전기 단가비교표'!A5</f>
        <v>경질비닐전선관</v>
      </c>
      <c r="B5" s="68" t="str">
        <f>'전기 단가비교표'!B5</f>
        <v>HI 42C</v>
      </c>
      <c r="C5" s="380" t="str">
        <f>'전기 단가비교표'!C5</f>
        <v>M</v>
      </c>
      <c r="D5" s="385">
        <f ca="1">OFFSET('1. 전력간선 및 동력설비산출표'!$F$35,,ROW(A2)-1)</f>
        <v>26</v>
      </c>
      <c r="E5" s="70"/>
      <c r="F5" s="71"/>
      <c r="G5" s="378"/>
      <c r="H5" s="378"/>
      <c r="I5" s="378"/>
      <c r="J5" s="378"/>
      <c r="K5" s="71"/>
      <c r="L5" s="71"/>
      <c r="M5" s="72"/>
    </row>
    <row r="6" spans="1:13" s="55" customFormat="1" ht="24" customHeight="1">
      <c r="A6" s="68" t="str">
        <f>'전기 단가비교표'!A6</f>
        <v>경질비닐전선관</v>
      </c>
      <c r="B6" s="68" t="str">
        <f>'전기 단가비교표'!B6</f>
        <v>HI 54C</v>
      </c>
      <c r="C6" s="335" t="str">
        <f>'전기 단가비교표'!C6</f>
        <v>M</v>
      </c>
      <c r="D6" s="385">
        <f ca="1">OFFSET('1. 전력간선 및 동력설비산출표'!$F$35,,ROW(A3)-1)</f>
        <v>213</v>
      </c>
      <c r="E6" s="70"/>
      <c r="F6" s="71"/>
      <c r="G6" s="56"/>
      <c r="H6" s="56"/>
      <c r="I6" s="56"/>
      <c r="J6" s="56"/>
      <c r="K6" s="71"/>
      <c r="L6" s="71"/>
      <c r="M6" s="72"/>
    </row>
    <row r="7" spans="1:13" s="55" customFormat="1" ht="24" customHeight="1">
      <c r="A7" s="68" t="str">
        <f>'전기 단가비교표'!A7</f>
        <v>가교폴리에틸렌(XLPE)절연난연케이블</v>
      </c>
      <c r="B7" s="68" t="str">
        <f>'전기 단가비교표'!B7</f>
        <v>F-CV 4C*25㎟</v>
      </c>
      <c r="C7" s="335" t="str">
        <f>'전기 단가비교표'!C7</f>
        <v>M</v>
      </c>
      <c r="D7" s="385">
        <f ca="1">OFFSET('1. 전력간선 및 동력설비산출표'!$F$35,,ROW(A4)-1)</f>
        <v>179</v>
      </c>
      <c r="E7" s="70"/>
      <c r="F7" s="71"/>
      <c r="G7" s="56"/>
      <c r="H7" s="56"/>
      <c r="I7" s="56"/>
      <c r="J7" s="56"/>
      <c r="K7" s="71"/>
      <c r="L7" s="71"/>
      <c r="M7" s="72"/>
    </row>
    <row r="8" spans="1:13" s="55" customFormat="1" ht="24" customHeight="1">
      <c r="A8" s="68" t="str">
        <f>'전기 단가비교표'!A8</f>
        <v>가교폴리에틸렌(XLPE)절연난연케이블</v>
      </c>
      <c r="B8" s="68" t="str">
        <f>'전기 단가비교표'!B8</f>
        <v>F-CV 1C*35㎟</v>
      </c>
      <c r="C8" s="335" t="str">
        <f>'전기 단가비교표'!C8</f>
        <v>M</v>
      </c>
      <c r="D8" s="385">
        <f ca="1">OFFSET('1. 전력간선 및 동력설비산출표'!$F$35,,ROW(A5)-1)</f>
        <v>370</v>
      </c>
      <c r="E8" s="70"/>
      <c r="F8" s="71"/>
      <c r="G8" s="56"/>
      <c r="H8" s="56"/>
      <c r="I8" s="56"/>
      <c r="J8" s="56"/>
      <c r="K8" s="71"/>
      <c r="L8" s="71"/>
      <c r="M8" s="72"/>
    </row>
    <row r="9" spans="1:13" s="379" customFormat="1" ht="24" customHeight="1">
      <c r="A9" s="68" t="str">
        <f>'전기 단가비교표'!A9</f>
        <v>난연PVC내화케이블</v>
      </c>
      <c r="B9" s="68" t="str">
        <f>'전기 단가비교표'!B9</f>
        <v>FR-8 3C*16㎟</v>
      </c>
      <c r="C9" s="380" t="str">
        <f>'전기 단가비교표'!C9</f>
        <v>M</v>
      </c>
      <c r="D9" s="385">
        <f ca="1">OFFSET('1. 전력간선 및 동력설비산출표'!$F$35,,ROW(A6)-1)</f>
        <v>25</v>
      </c>
      <c r="E9" s="70"/>
      <c r="F9" s="71"/>
      <c r="G9" s="378"/>
      <c r="H9" s="378"/>
      <c r="I9" s="378"/>
      <c r="J9" s="378"/>
      <c r="K9" s="71"/>
      <c r="L9" s="71"/>
      <c r="M9" s="72"/>
    </row>
    <row r="10" spans="1:13" s="55" customFormat="1" ht="24" customHeight="1">
      <c r="A10" s="68" t="str">
        <f>'전기 단가비교표'!A10</f>
        <v>접지용전선</v>
      </c>
      <c r="B10" s="68" t="str">
        <f>'전기 단가비교표'!B10</f>
        <v>FGV 6㎟</v>
      </c>
      <c r="C10" s="335" t="str">
        <f>'전기 단가비교표'!C10</f>
        <v>M</v>
      </c>
      <c r="D10" s="385">
        <f ca="1">OFFSET('1. 전력간선 및 동력설비산출표'!$F$35,,ROW(A7)-1)</f>
        <v>213</v>
      </c>
      <c r="E10" s="70"/>
      <c r="F10" s="71"/>
      <c r="G10" s="56"/>
      <c r="H10" s="56"/>
      <c r="I10" s="56"/>
      <c r="J10" s="56"/>
      <c r="K10" s="71"/>
      <c r="L10" s="71"/>
      <c r="M10" s="72"/>
    </row>
    <row r="11" spans="1:13" s="55" customFormat="1" ht="24" customHeight="1">
      <c r="A11" s="68" t="str">
        <f>'전기 단가비교표'!A11</f>
        <v>접지용전선</v>
      </c>
      <c r="B11" s="68" t="str">
        <f>'전기 단가비교표'!B11</f>
        <v>FGV 10㎟</v>
      </c>
      <c r="C11" s="335" t="str">
        <f>'전기 단가비교표'!C11</f>
        <v>M</v>
      </c>
      <c r="D11" s="385">
        <f ca="1">OFFSET('1. 전력간선 및 동력설비산출표'!$F$35,,ROW(A8)-1)</f>
        <v>97</v>
      </c>
      <c r="E11" s="70"/>
      <c r="F11" s="71"/>
      <c r="G11" s="56"/>
      <c r="H11" s="56"/>
      <c r="I11" s="56"/>
      <c r="J11" s="56"/>
      <c r="K11" s="71"/>
      <c r="L11" s="71"/>
      <c r="M11" s="72"/>
    </row>
    <row r="12" spans="1:13" s="322" customFormat="1" ht="24" customHeight="1">
      <c r="A12" s="68" t="str">
        <f>'전기 단가비교표'!A12</f>
        <v>접지용전선</v>
      </c>
      <c r="B12" s="68" t="str">
        <f>'전기 단가비교표'!B12</f>
        <v>FGV 35㎟</v>
      </c>
      <c r="C12" s="335" t="str">
        <f>'전기 단가비교표'!C12</f>
        <v>M</v>
      </c>
      <c r="D12" s="385">
        <f ca="1">OFFSET('1. 전력간선 및 동력설비산출표'!$F$35,,ROW(A9)-1)</f>
        <v>53</v>
      </c>
      <c r="E12" s="70"/>
      <c r="F12" s="71"/>
      <c r="G12" s="321"/>
      <c r="H12" s="321"/>
      <c r="I12" s="321"/>
      <c r="J12" s="321"/>
      <c r="K12" s="71"/>
      <c r="L12" s="71"/>
      <c r="M12" s="72"/>
    </row>
    <row r="13" spans="1:13" s="322" customFormat="1" ht="24" customHeight="1">
      <c r="A13" s="68" t="str">
        <f>'전기 단가비교표'!A13</f>
        <v>피뢰침</v>
      </c>
      <c r="B13" s="68" t="str">
        <f>'전기 단가비교표'!B13</f>
        <v>주공형 4M</v>
      </c>
      <c r="C13" s="335" t="str">
        <f>'전기 단가비교표'!C13</f>
        <v>EA</v>
      </c>
      <c r="D13" s="385">
        <f ca="1">OFFSET('1. 전력간선 및 동력설비산출표'!$F$35,,ROW(A10)-1)</f>
        <v>1</v>
      </c>
      <c r="E13" s="70"/>
      <c r="F13" s="71"/>
      <c r="G13" s="321"/>
      <c r="H13" s="321"/>
      <c r="I13" s="321"/>
      <c r="J13" s="321"/>
      <c r="K13" s="71"/>
      <c r="L13" s="71"/>
      <c r="M13" s="72"/>
    </row>
    <row r="14" spans="1:13" s="322" customFormat="1" ht="24" customHeight="1">
      <c r="A14" s="68" t="str">
        <f>'전기 단가비교표'!A14</f>
        <v>접지단자함</v>
      </c>
      <c r="B14" s="68" t="str">
        <f>'전기 단가비교표'!B14</f>
        <v>1CCT</v>
      </c>
      <c r="C14" s="335" t="str">
        <f>'전기 단가비교표'!C14</f>
        <v>EA</v>
      </c>
      <c r="D14" s="385">
        <f ca="1">OFFSET('1. 전력간선 및 동력설비산출표'!$F$35,,ROW(A11)-1)</f>
        <v>2</v>
      </c>
      <c r="E14" s="70"/>
      <c r="F14" s="71"/>
      <c r="G14" s="321"/>
      <c r="H14" s="321"/>
      <c r="I14" s="321"/>
      <c r="J14" s="321"/>
      <c r="K14" s="71"/>
      <c r="L14" s="71"/>
      <c r="M14" s="72"/>
    </row>
    <row r="15" spans="1:13" s="55" customFormat="1" ht="24" customHeight="1">
      <c r="A15" s="68" t="str">
        <f>'전기 단가비교표'!A15</f>
        <v>차단기</v>
      </c>
      <c r="B15" s="68" t="str">
        <f>'전기 단가비교표'!B15</f>
        <v>MCCB 4P 125AF</v>
      </c>
      <c r="C15" s="335" t="str">
        <f>'전기 단가비교표'!C15</f>
        <v>EA</v>
      </c>
      <c r="D15" s="385">
        <f ca="1">OFFSET('1. 전력간선 및 동력설비산출표'!$F$35,,ROW(A12)-1)</f>
        <v>3</v>
      </c>
      <c r="E15" s="70"/>
      <c r="F15" s="71"/>
      <c r="G15" s="56"/>
      <c r="H15" s="56"/>
      <c r="I15" s="56"/>
      <c r="J15" s="56"/>
      <c r="K15" s="71"/>
      <c r="L15" s="71"/>
      <c r="M15" s="72"/>
    </row>
    <row r="16" spans="1:13" s="55" customFormat="1" ht="24" customHeight="1">
      <c r="A16" s="68" t="str">
        <f>'전기 단가비교표'!A16</f>
        <v>PULL BOX</v>
      </c>
      <c r="B16" s="68" t="str">
        <f>'전기 단가비교표'!B16</f>
        <v>300*300*200</v>
      </c>
      <c r="C16" s="335" t="str">
        <f>'전기 단가비교표'!C16</f>
        <v>EA</v>
      </c>
      <c r="D16" s="385">
        <f ca="1">OFFSET('1. 전력간선 및 동력설비산출표'!$F$35,,ROW(A13)-1)</f>
        <v>4</v>
      </c>
      <c r="E16" s="70"/>
      <c r="F16" s="71"/>
      <c r="G16" s="56"/>
      <c r="H16" s="56"/>
      <c r="I16" s="56"/>
      <c r="J16" s="56"/>
      <c r="K16" s="71"/>
      <c r="L16" s="71"/>
      <c r="M16" s="72"/>
    </row>
    <row r="17" spans="1:13" s="59" customFormat="1" ht="24" customHeight="1">
      <c r="A17" s="68" t="str">
        <f>'전기 단가비교표'!A17</f>
        <v>분전반 설치</v>
      </c>
      <c r="B17" s="68" t="str">
        <f>'전기 단가비교표'!B17</f>
        <v>5면</v>
      </c>
      <c r="C17" s="335" t="str">
        <f>'전기 단가비교표'!C17</f>
        <v>식</v>
      </c>
      <c r="D17" s="385">
        <f ca="1">OFFSET('1. 전력간선 및 동력설비산출표'!$F$35,,ROW(A14)-1)</f>
        <v>1</v>
      </c>
      <c r="E17" s="279"/>
      <c r="F17" s="71"/>
      <c r="G17" s="70"/>
      <c r="H17" s="70"/>
      <c r="I17" s="56"/>
      <c r="J17" s="56"/>
      <c r="K17" s="71"/>
      <c r="L17" s="71"/>
      <c r="M17" s="230">
        <f>일위대가!A3</f>
        <v>1</v>
      </c>
    </row>
    <row r="18" spans="1:13" s="59" customFormat="1" ht="24" customHeight="1">
      <c r="A18" s="68" t="str">
        <f>'전기 단가비교표'!A18</f>
        <v>접지</v>
      </c>
      <c r="B18" s="68" t="str">
        <f>'전기 단가비교표'!B18</f>
        <v>1종</v>
      </c>
      <c r="C18" s="335" t="str">
        <f>'전기 단가비교표'!C18</f>
        <v>식</v>
      </c>
      <c r="D18" s="385">
        <f ca="1">OFFSET('1. 전력간선 및 동력설비산출표'!$F$35,,ROW(A15)-1)</f>
        <v>1</v>
      </c>
      <c r="E18" s="279"/>
      <c r="F18" s="71"/>
      <c r="G18" s="70"/>
      <c r="H18" s="70"/>
      <c r="I18" s="321"/>
      <c r="J18" s="321"/>
      <c r="K18" s="71"/>
      <c r="L18" s="71"/>
      <c r="M18" s="230">
        <f>일위대가!A24</f>
        <v>2</v>
      </c>
    </row>
    <row r="19" spans="1:13" s="59" customFormat="1" ht="24" customHeight="1">
      <c r="A19" s="73" t="s">
        <v>34</v>
      </c>
      <c r="B19" s="73" t="s">
        <v>35</v>
      </c>
      <c r="C19" s="55" t="s">
        <v>26</v>
      </c>
      <c r="D19" s="385">
        <v>1</v>
      </c>
      <c r="E19" s="74"/>
      <c r="F19" s="74"/>
      <c r="G19" s="74"/>
      <c r="H19" s="75"/>
      <c r="I19" s="75"/>
      <c r="J19" s="75"/>
      <c r="K19" s="74"/>
      <c r="L19" s="74"/>
      <c r="M19" s="55"/>
    </row>
    <row r="20" spans="1:13" s="59" customFormat="1" ht="24" customHeight="1">
      <c r="A20" s="73" t="s">
        <v>29</v>
      </c>
      <c r="B20" s="73" t="s">
        <v>30</v>
      </c>
      <c r="C20" s="55" t="s">
        <v>26</v>
      </c>
      <c r="D20" s="386">
        <v>1</v>
      </c>
      <c r="E20" s="74"/>
      <c r="F20" s="74"/>
      <c r="G20" s="74"/>
      <c r="H20" s="75"/>
      <c r="I20" s="75"/>
      <c r="J20" s="75"/>
      <c r="K20" s="74"/>
      <c r="L20" s="74"/>
      <c r="M20" s="55"/>
    </row>
    <row r="21" spans="1:13" s="59" customFormat="1" ht="24" customHeight="1">
      <c r="A21" s="73" t="s">
        <v>31</v>
      </c>
      <c r="B21" s="73" t="str">
        <f>'1. 전력간선 및 동력설비산출표'!E40</f>
        <v>내선전공</v>
      </c>
      <c r="C21" s="55" t="str">
        <f>'1. 전력간선 및 동력설비산출표'!C40</f>
        <v>인</v>
      </c>
      <c r="D21" s="389">
        <f>'1. 전력간선 및 동력설비산출표'!B40</f>
        <v>41</v>
      </c>
      <c r="E21" s="74"/>
      <c r="F21" s="74"/>
      <c r="G21" s="74"/>
      <c r="H21" s="74"/>
      <c r="I21" s="75"/>
      <c r="J21" s="75"/>
      <c r="K21" s="74"/>
      <c r="L21" s="74"/>
      <c r="M21" s="55"/>
    </row>
    <row r="22" spans="1:13" s="59" customFormat="1" ht="24" customHeight="1">
      <c r="A22" s="73"/>
      <c r="B22" s="73" t="str">
        <f>'1. 전력간선 및 동력설비산출표'!E41</f>
        <v>저압케이블공</v>
      </c>
      <c r="C22" s="55" t="str">
        <f>'1. 전력간선 및 동력설비산출표'!C41</f>
        <v>인</v>
      </c>
      <c r="D22" s="389">
        <f>'1. 전력간선 및 동력설비산출표'!B41</f>
        <v>4</v>
      </c>
      <c r="E22" s="74"/>
      <c r="F22" s="74"/>
      <c r="G22" s="288"/>
      <c r="H22" s="74"/>
      <c r="I22" s="75"/>
      <c r="J22" s="75"/>
      <c r="K22" s="74"/>
      <c r="L22" s="74"/>
      <c r="M22" s="55"/>
    </row>
    <row r="23" spans="1:13" s="59" customFormat="1" ht="24" customHeight="1">
      <c r="A23" s="73"/>
      <c r="B23" s="73" t="str">
        <f>'1. 전력간선 및 동력설비산출표'!E42</f>
        <v>보통인부</v>
      </c>
      <c r="C23" s="55" t="str">
        <f>'1. 전력간선 및 동력설비산출표'!C42</f>
        <v>인</v>
      </c>
      <c r="D23" s="389">
        <f>'1. 전력간선 및 동력설비산출표'!B42</f>
        <v>4</v>
      </c>
      <c r="E23" s="74"/>
      <c r="F23" s="74"/>
      <c r="G23" s="288"/>
      <c r="H23" s="74"/>
      <c r="I23" s="75"/>
      <c r="J23" s="75"/>
      <c r="K23" s="74"/>
      <c r="L23" s="74"/>
      <c r="M23" s="55"/>
    </row>
    <row r="24" spans="1:13" s="59" customFormat="1" ht="24" customHeight="1">
      <c r="A24" s="73" t="s">
        <v>32</v>
      </c>
      <c r="B24" s="73" t="s">
        <v>33</v>
      </c>
      <c r="C24" s="55" t="s">
        <v>26</v>
      </c>
      <c r="D24" s="389">
        <v>1</v>
      </c>
      <c r="E24" s="74"/>
      <c r="F24" s="74"/>
      <c r="G24" s="74"/>
      <c r="H24" s="75"/>
      <c r="I24" s="75"/>
      <c r="J24" s="75"/>
      <c r="K24" s="74"/>
      <c r="L24" s="74"/>
      <c r="M24" s="55"/>
    </row>
    <row r="25" spans="1:13" s="59" customFormat="1" ht="24" customHeight="1">
      <c r="A25" s="73"/>
      <c r="B25" s="73"/>
      <c r="C25" s="322"/>
      <c r="D25" s="76"/>
      <c r="E25" s="324"/>
      <c r="F25" s="324"/>
      <c r="G25" s="324"/>
      <c r="H25" s="323"/>
      <c r="I25" s="323"/>
      <c r="J25" s="323"/>
      <c r="K25" s="324"/>
      <c r="L25" s="324"/>
      <c r="M25" s="322"/>
    </row>
    <row r="26" spans="1:13" s="59" customFormat="1" ht="24" customHeight="1">
      <c r="A26" s="73"/>
      <c r="B26" s="73"/>
      <c r="C26" s="322"/>
      <c r="D26" s="76"/>
      <c r="E26" s="324"/>
      <c r="F26" s="324"/>
      <c r="G26" s="324"/>
      <c r="H26" s="323"/>
      <c r="I26" s="323"/>
      <c r="J26" s="323"/>
      <c r="K26" s="324"/>
      <c r="L26" s="324"/>
      <c r="M26" s="322"/>
    </row>
    <row r="27" spans="1:13" s="59" customFormat="1" ht="24" customHeight="1">
      <c r="A27" s="73"/>
      <c r="B27" s="73"/>
      <c r="C27" s="322"/>
      <c r="D27" s="76"/>
      <c r="E27" s="324"/>
      <c r="F27" s="324"/>
      <c r="G27" s="324"/>
      <c r="H27" s="323"/>
      <c r="I27" s="323"/>
      <c r="J27" s="323"/>
      <c r="K27" s="324"/>
      <c r="L27" s="324"/>
      <c r="M27" s="322"/>
    </row>
    <row r="28" spans="1:13" s="59" customFormat="1" ht="24" customHeight="1">
      <c r="A28" s="73"/>
      <c r="B28" s="73"/>
      <c r="C28" s="322"/>
      <c r="D28" s="76"/>
      <c r="E28" s="324"/>
      <c r="F28" s="324"/>
      <c r="G28" s="324"/>
      <c r="H28" s="323"/>
      <c r="I28" s="323"/>
      <c r="J28" s="323"/>
      <c r="K28" s="324"/>
      <c r="L28" s="324"/>
      <c r="M28" s="322"/>
    </row>
    <row r="29" spans="1:13" s="59" customFormat="1" ht="24" customHeight="1">
      <c r="A29" s="73"/>
      <c r="B29" s="73"/>
      <c r="C29" s="322"/>
      <c r="D29" s="76"/>
      <c r="E29" s="324"/>
      <c r="F29" s="324"/>
      <c r="G29" s="324"/>
      <c r="H29" s="323"/>
      <c r="I29" s="323"/>
      <c r="J29" s="323"/>
      <c r="K29" s="324"/>
      <c r="L29" s="324"/>
      <c r="M29" s="322"/>
    </row>
    <row r="30" spans="1:13" s="59" customFormat="1" ht="24" customHeight="1">
      <c r="A30" s="73"/>
      <c r="B30" s="73"/>
      <c r="C30" s="322"/>
      <c r="D30" s="76"/>
      <c r="E30" s="324"/>
      <c r="F30" s="324"/>
      <c r="G30" s="324"/>
      <c r="H30" s="323"/>
      <c r="I30" s="323"/>
      <c r="J30" s="323"/>
      <c r="K30" s="324"/>
      <c r="L30" s="324"/>
      <c r="M30" s="322"/>
    </row>
    <row r="31" spans="1:13" s="59" customFormat="1" ht="24" customHeight="1">
      <c r="A31" s="73"/>
      <c r="B31" s="73"/>
      <c r="C31" s="322"/>
      <c r="D31" s="76"/>
      <c r="E31" s="324"/>
      <c r="F31" s="324"/>
      <c r="G31" s="324"/>
      <c r="H31" s="323"/>
      <c r="I31" s="323"/>
      <c r="J31" s="323"/>
      <c r="K31" s="324"/>
      <c r="L31" s="324"/>
      <c r="M31" s="322"/>
    </row>
    <row r="32" spans="1:13" s="59" customFormat="1" ht="24" customHeight="1">
      <c r="A32" s="73"/>
      <c r="B32" s="73"/>
      <c r="C32" s="322"/>
      <c r="D32" s="76"/>
      <c r="E32" s="324"/>
      <c r="F32" s="324"/>
      <c r="G32" s="324"/>
      <c r="H32" s="323"/>
      <c r="I32" s="323"/>
      <c r="J32" s="323"/>
      <c r="K32" s="324"/>
      <c r="L32" s="324"/>
      <c r="M32" s="322"/>
    </row>
    <row r="33" spans="1:14" s="59" customFormat="1" ht="24" customHeight="1">
      <c r="A33" s="73"/>
      <c r="B33" s="73"/>
      <c r="C33" s="322"/>
      <c r="D33" s="76"/>
      <c r="E33" s="324"/>
      <c r="F33" s="324"/>
      <c r="G33" s="324"/>
      <c r="H33" s="323"/>
      <c r="I33" s="323"/>
      <c r="J33" s="323"/>
      <c r="K33" s="324"/>
      <c r="L33" s="324"/>
      <c r="M33" s="322"/>
    </row>
    <row r="34" spans="1:14" s="59" customFormat="1" ht="24" customHeight="1">
      <c r="A34" s="73"/>
      <c r="B34" s="73"/>
      <c r="C34" s="322"/>
      <c r="D34" s="76"/>
      <c r="E34" s="324"/>
      <c r="F34" s="324"/>
      <c r="G34" s="324"/>
      <c r="H34" s="323"/>
      <c r="I34" s="323"/>
      <c r="J34" s="323"/>
      <c r="K34" s="324"/>
      <c r="L34" s="324"/>
      <c r="M34" s="322"/>
    </row>
    <row r="35" spans="1:14" s="59" customFormat="1" ht="24" customHeight="1">
      <c r="A35" s="73"/>
      <c r="B35" s="73"/>
      <c r="C35" s="322"/>
      <c r="D35" s="76"/>
      <c r="E35" s="324"/>
      <c r="F35" s="324"/>
      <c r="G35" s="324"/>
      <c r="H35" s="323"/>
      <c r="I35" s="323"/>
      <c r="J35" s="323"/>
      <c r="K35" s="324"/>
      <c r="L35" s="324"/>
      <c r="M35" s="322"/>
    </row>
    <row r="36" spans="1:14" s="59" customFormat="1" ht="24" customHeight="1">
      <c r="A36" s="433" t="s">
        <v>27</v>
      </c>
      <c r="B36" s="433"/>
      <c r="C36" s="55"/>
      <c r="D36" s="234"/>
      <c r="E36" s="437"/>
      <c r="F36" s="437"/>
      <c r="G36" s="437"/>
      <c r="H36" s="437"/>
      <c r="I36" s="436"/>
      <c r="J36" s="436"/>
      <c r="K36" s="437"/>
      <c r="L36" s="437"/>
      <c r="M36" s="55"/>
      <c r="N36" s="77">
        <f>SUM(L4:L24)-K36</f>
        <v>0</v>
      </c>
    </row>
  </sheetData>
  <mergeCells count="15">
    <mergeCell ref="A3:B3"/>
    <mergeCell ref="A36:B36"/>
    <mergeCell ref="A1:A2"/>
    <mergeCell ref="B1:B2"/>
    <mergeCell ref="M1:M2"/>
    <mergeCell ref="E1:F1"/>
    <mergeCell ref="G1:H1"/>
    <mergeCell ref="I1:J1"/>
    <mergeCell ref="C1:C2"/>
    <mergeCell ref="D1:D2"/>
    <mergeCell ref="I36:J36"/>
    <mergeCell ref="K36:L36"/>
    <mergeCell ref="K1:L1"/>
    <mergeCell ref="E36:F36"/>
    <mergeCell ref="G36:H36"/>
  </mergeCells>
  <phoneticPr fontId="7" type="noConversion"/>
  <printOptions gridLines="1"/>
  <pageMargins left="0.98" right="0.47" top="1.1200000000000001" bottom="0.59" header="0.72" footer="0.48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FF00"/>
  </sheetPr>
  <dimension ref="A1:O18"/>
  <sheetViews>
    <sheetView view="pageBreakPreview" zoomScaleNormal="80" zoomScaleSheetLayoutView="100" workbookViewId="0">
      <pane xSplit="4" ySplit="2" topLeftCell="E3" activePane="bottomRight" state="frozen"/>
      <selection sqref="A1:XFD1048576"/>
      <selection pane="topRight" sqref="A1:XFD1048576"/>
      <selection pane="bottomLeft" sqref="A1:XFD1048576"/>
      <selection pane="bottomRight" activeCell="E4" sqref="E4:L18"/>
    </sheetView>
  </sheetViews>
  <sheetFormatPr defaultRowHeight="9.75"/>
  <cols>
    <col min="1" max="1" width="20.7109375" style="78" customWidth="1"/>
    <col min="2" max="2" width="15.7109375" style="78" customWidth="1"/>
    <col min="3" max="3" width="4.7109375" style="79" customWidth="1"/>
    <col min="4" max="4" width="7.7109375" style="79" customWidth="1"/>
    <col min="5" max="13" width="10.7109375" style="79" customWidth="1"/>
    <col min="14" max="14" width="9.85546875" style="81" customWidth="1"/>
    <col min="15" max="15" width="12.28515625" style="81" customWidth="1"/>
    <col min="16" max="16384" width="9.140625" style="81"/>
  </cols>
  <sheetData>
    <row r="1" spans="1:15" s="55" customFormat="1" ht="24.95" customHeight="1">
      <c r="A1" s="434" t="s">
        <v>16</v>
      </c>
      <c r="B1" s="434" t="s">
        <v>28</v>
      </c>
      <c r="C1" s="430" t="s">
        <v>17</v>
      </c>
      <c r="D1" s="430" t="s">
        <v>18</v>
      </c>
      <c r="E1" s="430" t="s">
        <v>19</v>
      </c>
      <c r="F1" s="430"/>
      <c r="G1" s="430" t="s">
        <v>20</v>
      </c>
      <c r="H1" s="430"/>
      <c r="I1" s="430" t="s">
        <v>21</v>
      </c>
      <c r="J1" s="430"/>
      <c r="K1" s="430" t="s">
        <v>22</v>
      </c>
      <c r="L1" s="430"/>
      <c r="M1" s="430" t="s">
        <v>23</v>
      </c>
      <c r="N1" s="56"/>
      <c r="O1" s="56"/>
    </row>
    <row r="2" spans="1:15" s="55" customFormat="1" ht="24.95" customHeight="1">
      <c r="A2" s="434"/>
      <c r="B2" s="434"/>
      <c r="C2" s="430"/>
      <c r="D2" s="430"/>
      <c r="E2" s="56" t="s">
        <v>24</v>
      </c>
      <c r="F2" s="56" t="s">
        <v>25</v>
      </c>
      <c r="G2" s="56" t="s">
        <v>24</v>
      </c>
      <c r="H2" s="56" t="s">
        <v>25</v>
      </c>
      <c r="I2" s="56" t="s">
        <v>24</v>
      </c>
      <c r="J2" s="56" t="s">
        <v>25</v>
      </c>
      <c r="K2" s="56" t="s">
        <v>24</v>
      </c>
      <c r="L2" s="56" t="s">
        <v>25</v>
      </c>
      <c r="M2" s="430"/>
      <c r="N2" s="56"/>
      <c r="O2" s="56"/>
    </row>
    <row r="3" spans="1:15" s="55" customFormat="1" ht="24.95" customHeight="1">
      <c r="A3" s="432" t="str">
        <f>'전기 단가비교표'!A22</f>
        <v>2. 냉난방 설비공사</v>
      </c>
      <c r="B3" s="432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5" s="55" customFormat="1" ht="24.95" customHeight="1">
      <c r="A4" s="73" t="str">
        <f>'전기 단가비교표'!A23</f>
        <v>경질비닐전선관</v>
      </c>
      <c r="B4" s="73" t="str">
        <f>'전기 단가비교표'!B23</f>
        <v>HI 16C</v>
      </c>
      <c r="C4" s="82" t="str">
        <f>'전기 단가비교표'!C23</f>
        <v>M</v>
      </c>
      <c r="D4" s="385">
        <f ca="1">OFFSET('2.냉난방설비 산출표'!$F$20,,ROW(A1)-1)</f>
        <v>122</v>
      </c>
      <c r="E4" s="74"/>
      <c r="F4" s="74"/>
      <c r="G4" s="83"/>
      <c r="H4" s="74"/>
      <c r="I4" s="83"/>
      <c r="J4" s="74"/>
      <c r="K4" s="74"/>
      <c r="L4" s="74"/>
      <c r="M4" s="56"/>
      <c r="N4" s="56"/>
      <c r="O4" s="56"/>
    </row>
    <row r="5" spans="1:15" s="55" customFormat="1" ht="24.95" customHeight="1">
      <c r="A5" s="73" t="str">
        <f>'전기 단가비교표'!A24</f>
        <v>경질비닐전선관</v>
      </c>
      <c r="B5" s="73" t="str">
        <f>'전기 단가비교표'!B24</f>
        <v>HI 36C</v>
      </c>
      <c r="C5" s="309" t="str">
        <f>'전기 단가비교표'!C24</f>
        <v>M</v>
      </c>
      <c r="D5" s="385">
        <f ca="1">OFFSET('2.냉난방설비 산출표'!$F$20,,ROW(A2)-1)</f>
        <v>13</v>
      </c>
      <c r="E5" s="310"/>
      <c r="F5" s="74"/>
      <c r="G5" s="83"/>
      <c r="H5" s="74"/>
      <c r="I5" s="83"/>
      <c r="J5" s="74"/>
      <c r="K5" s="74"/>
      <c r="L5" s="74"/>
      <c r="M5" s="56"/>
      <c r="N5" s="56"/>
      <c r="O5" s="56"/>
    </row>
    <row r="6" spans="1:15" s="55" customFormat="1" ht="24.95" customHeight="1">
      <c r="A6" s="73" t="str">
        <f>'전기 단가비교표'!A25</f>
        <v>1종가요전선관</v>
      </c>
      <c r="B6" s="73" t="str">
        <f>'전기 단가비교표'!B25</f>
        <v>고장력비방수 16C</v>
      </c>
      <c r="C6" s="309" t="str">
        <f>'전기 단가비교표'!C25</f>
        <v>M</v>
      </c>
      <c r="D6" s="385">
        <f ca="1">OFFSET('2.냉난방설비 산출표'!$F$20,,ROW(A3)-1)</f>
        <v>10</v>
      </c>
      <c r="E6" s="310"/>
      <c r="F6" s="74"/>
      <c r="G6" s="83"/>
      <c r="H6" s="74"/>
      <c r="I6" s="83"/>
      <c r="J6" s="74"/>
      <c r="K6" s="74"/>
      <c r="L6" s="74"/>
      <c r="M6" s="56"/>
      <c r="N6" s="56"/>
      <c r="O6" s="56"/>
    </row>
    <row r="7" spans="1:15" s="55" customFormat="1" ht="24.95" customHeight="1">
      <c r="A7" s="73" t="str">
        <f>'전기 단가비교표'!A26</f>
        <v>600V 난연 전력케이블</v>
      </c>
      <c r="B7" s="73" t="str">
        <f>'전기 단가비교표'!B26</f>
        <v>F-CV 4C*4㎟</v>
      </c>
      <c r="C7" s="309" t="str">
        <f>'전기 단가비교표'!C26</f>
        <v>M</v>
      </c>
      <c r="D7" s="385">
        <f ca="1">OFFSET('2.냉난방설비 산출표'!$F$20,,ROW(A4)-1)</f>
        <v>13</v>
      </c>
      <c r="E7" s="310"/>
      <c r="F7" s="74"/>
      <c r="G7" s="83"/>
      <c r="H7" s="74"/>
      <c r="I7" s="83"/>
      <c r="J7" s="74"/>
      <c r="K7" s="74"/>
      <c r="L7" s="74"/>
      <c r="M7" s="56"/>
      <c r="N7" s="56"/>
      <c r="O7" s="56"/>
    </row>
    <row r="8" spans="1:15" s="55" customFormat="1" ht="24.95" customHeight="1">
      <c r="A8" s="73" t="str">
        <f>'전기 단가비교표'!A27</f>
        <v>450V 난연절연전선(친환경)</v>
      </c>
      <c r="B8" s="73" t="str">
        <f>'전기 단가비교표'!B27</f>
        <v>HFIX 2.5㎟(1.78)단선</v>
      </c>
      <c r="C8" s="309" t="str">
        <f>'전기 단가비교표'!C27</f>
        <v>M</v>
      </c>
      <c r="D8" s="385">
        <f ca="1">OFFSET('2.냉난방설비 산출표'!$F$20,,ROW(A5)-1)</f>
        <v>320</v>
      </c>
      <c r="E8" s="310"/>
      <c r="F8" s="74"/>
      <c r="G8" s="83"/>
      <c r="H8" s="74"/>
      <c r="I8" s="83"/>
      <c r="J8" s="74"/>
      <c r="K8" s="74"/>
      <c r="L8" s="74"/>
      <c r="M8" s="56"/>
      <c r="N8" s="56"/>
      <c r="O8" s="56"/>
    </row>
    <row r="9" spans="1:15" s="55" customFormat="1" ht="24.95" customHeight="1">
      <c r="A9" s="73" t="str">
        <f>'전기 단가비교표'!A28</f>
        <v>접지용전선</v>
      </c>
      <c r="B9" s="73" t="str">
        <f>'전기 단가비교표'!B28</f>
        <v>FGV 2.5㎟</v>
      </c>
      <c r="C9" s="309" t="str">
        <f>'전기 단가비교표'!C28</f>
        <v>M</v>
      </c>
      <c r="D9" s="385">
        <f ca="1">OFFSET('2.냉난방설비 산출표'!$F$20,,ROW(A6)-1)</f>
        <v>13</v>
      </c>
      <c r="E9" s="310"/>
      <c r="F9" s="74"/>
      <c r="G9" s="83"/>
      <c r="H9" s="74"/>
      <c r="I9" s="83"/>
      <c r="J9" s="74"/>
      <c r="K9" s="74"/>
      <c r="L9" s="74"/>
      <c r="M9" s="56"/>
      <c r="N9" s="56"/>
      <c r="O9" s="56"/>
    </row>
    <row r="10" spans="1:15" s="264" customFormat="1" ht="24.95" customHeight="1">
      <c r="A10" s="73" t="str">
        <f>'전기 단가비교표'!A29</f>
        <v>스위치박스</v>
      </c>
      <c r="B10" s="73" t="str">
        <f>'전기 단가비교표'!B29</f>
        <v>1개용 54MM</v>
      </c>
      <c r="C10" s="309" t="str">
        <f>'전기 단가비교표'!C29</f>
        <v>EA</v>
      </c>
      <c r="D10" s="385">
        <f ca="1">OFFSET('2.냉난방설비 산출표'!$F$20,,ROW(A7)-1)</f>
        <v>9</v>
      </c>
      <c r="E10" s="310"/>
      <c r="F10" s="266"/>
      <c r="G10" s="267"/>
      <c r="H10" s="266"/>
      <c r="I10" s="267"/>
      <c r="J10" s="266"/>
      <c r="K10" s="266"/>
      <c r="L10" s="266"/>
      <c r="M10" s="265"/>
      <c r="N10" s="265"/>
      <c r="O10" s="265"/>
    </row>
    <row r="11" spans="1:15" s="264" customFormat="1" ht="24.95" customHeight="1">
      <c r="A11" s="73" t="str">
        <f>'전기 단가비교표'!A30</f>
        <v>아우렛박스</v>
      </c>
      <c r="B11" s="73" t="str">
        <f>'전기 단가비교표'!B30</f>
        <v>4각 54MM</v>
      </c>
      <c r="C11" s="309" t="str">
        <f>'전기 단가비교표'!C30</f>
        <v>EA</v>
      </c>
      <c r="D11" s="385">
        <f ca="1">OFFSET('2.냉난방설비 산출표'!$F$20,,ROW(A8)-1)</f>
        <v>9</v>
      </c>
      <c r="E11" s="310"/>
      <c r="F11" s="266"/>
      <c r="G11" s="267"/>
      <c r="H11" s="266"/>
      <c r="I11" s="267"/>
      <c r="J11" s="266"/>
      <c r="K11" s="266"/>
      <c r="L11" s="266"/>
      <c r="M11" s="265"/>
      <c r="N11" s="265"/>
      <c r="O11" s="265"/>
    </row>
    <row r="12" spans="1:15" s="59" customFormat="1" ht="24.95" customHeight="1">
      <c r="A12" s="73" t="s">
        <v>34</v>
      </c>
      <c r="B12" s="73" t="s">
        <v>35</v>
      </c>
      <c r="C12" s="55" t="s">
        <v>26</v>
      </c>
      <c r="D12" s="385">
        <v>1</v>
      </c>
      <c r="E12" s="74"/>
      <c r="F12" s="74"/>
      <c r="G12" s="83"/>
      <c r="H12" s="74"/>
      <c r="I12" s="83"/>
      <c r="J12" s="74"/>
      <c r="K12" s="74"/>
      <c r="L12" s="74"/>
      <c r="M12" s="55"/>
    </row>
    <row r="13" spans="1:15" s="59" customFormat="1" ht="24.95" customHeight="1">
      <c r="A13" s="73" t="s">
        <v>29</v>
      </c>
      <c r="B13" s="73" t="s">
        <v>30</v>
      </c>
      <c r="C13" s="55" t="s">
        <v>26</v>
      </c>
      <c r="D13" s="386">
        <v>1</v>
      </c>
      <c r="E13" s="74"/>
      <c r="F13" s="74"/>
      <c r="G13" s="83"/>
      <c r="H13" s="74"/>
      <c r="I13" s="83"/>
      <c r="J13" s="74"/>
      <c r="K13" s="74"/>
      <c r="L13" s="74"/>
      <c r="M13" s="55"/>
    </row>
    <row r="14" spans="1:15" s="59" customFormat="1" ht="24.95" customHeight="1">
      <c r="A14" s="73" t="s">
        <v>31</v>
      </c>
      <c r="B14" s="73" t="str">
        <f>'2.냉난방설비 산출표'!E25</f>
        <v>내선전공</v>
      </c>
      <c r="C14" s="55" t="str">
        <f>'2.냉난방설비 산출표'!C25</f>
        <v>인</v>
      </c>
      <c r="D14" s="389">
        <f>'2.냉난방설비 산출표'!B25</f>
        <v>9</v>
      </c>
      <c r="E14" s="74"/>
      <c r="F14" s="74"/>
      <c r="G14" s="288"/>
      <c r="H14" s="74"/>
      <c r="I14" s="83"/>
      <c r="J14" s="74"/>
      <c r="K14" s="74"/>
      <c r="L14" s="74"/>
      <c r="M14" s="55"/>
    </row>
    <row r="15" spans="1:15" s="59" customFormat="1" ht="24.95" customHeight="1">
      <c r="A15" s="73" t="s">
        <v>32</v>
      </c>
      <c r="B15" s="73" t="s">
        <v>33</v>
      </c>
      <c r="C15" s="55" t="s">
        <v>26</v>
      </c>
      <c r="D15" s="389">
        <v>1</v>
      </c>
      <c r="E15" s="74"/>
      <c r="F15" s="74"/>
      <c r="G15" s="83"/>
      <c r="H15" s="74"/>
      <c r="I15" s="83"/>
      <c r="J15" s="74"/>
      <c r="K15" s="74"/>
      <c r="L15" s="74"/>
      <c r="M15" s="55"/>
    </row>
    <row r="16" spans="1:15" s="59" customFormat="1" ht="24.95" customHeight="1">
      <c r="A16" s="73"/>
      <c r="B16" s="73"/>
      <c r="C16" s="375"/>
      <c r="D16" s="76"/>
      <c r="E16" s="376"/>
      <c r="F16" s="376"/>
      <c r="G16" s="376"/>
      <c r="H16" s="376"/>
      <c r="I16" s="377"/>
      <c r="J16" s="376"/>
      <c r="K16" s="376"/>
      <c r="L16" s="376"/>
      <c r="M16" s="375"/>
    </row>
    <row r="17" spans="1:14" s="59" customFormat="1" ht="24.95" customHeight="1">
      <c r="A17" s="73"/>
      <c r="B17" s="73"/>
      <c r="C17" s="375"/>
      <c r="D17" s="76"/>
      <c r="E17" s="376"/>
      <c r="F17" s="376"/>
      <c r="G17" s="376"/>
      <c r="H17" s="376"/>
      <c r="I17" s="377"/>
      <c r="J17" s="376"/>
      <c r="K17" s="376"/>
      <c r="L17" s="376"/>
      <c r="M17" s="375"/>
    </row>
    <row r="18" spans="1:14" s="59" customFormat="1" ht="24.95" customHeight="1">
      <c r="A18" s="433" t="s">
        <v>27</v>
      </c>
      <c r="B18" s="433"/>
      <c r="C18" s="55"/>
      <c r="D18" s="55"/>
      <c r="E18" s="437"/>
      <c r="F18" s="437"/>
      <c r="G18" s="438"/>
      <c r="H18" s="438"/>
      <c r="I18" s="438"/>
      <c r="J18" s="438"/>
      <c r="K18" s="437"/>
      <c r="L18" s="437"/>
      <c r="M18" s="55"/>
      <c r="N18" s="59">
        <f>SUM(L4:L15)-K18</f>
        <v>0</v>
      </c>
    </row>
  </sheetData>
  <mergeCells count="15">
    <mergeCell ref="A18:B18"/>
    <mergeCell ref="A1:A2"/>
    <mergeCell ref="B1:B2"/>
    <mergeCell ref="I18:J18"/>
    <mergeCell ref="M1:M2"/>
    <mergeCell ref="E1:F1"/>
    <mergeCell ref="G1:H1"/>
    <mergeCell ref="I1:J1"/>
    <mergeCell ref="K1:L1"/>
    <mergeCell ref="A3:B3"/>
    <mergeCell ref="K18:L18"/>
    <mergeCell ref="E18:F18"/>
    <mergeCell ref="G18:H18"/>
    <mergeCell ref="C1:C2"/>
    <mergeCell ref="D1:D2"/>
  </mergeCells>
  <phoneticPr fontId="7" type="noConversion"/>
  <printOptions gridLines="1"/>
  <pageMargins left="0.98425196850393704" right="0.47244094488188981" top="1.1811023622047245" bottom="0.70866141732283472" header="0.78740157480314965" footer="0.55118110236220474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N18"/>
  <sheetViews>
    <sheetView view="pageBreakPreview" zoomScaleNormal="80" zoomScaleSheetLayoutView="100" workbookViewId="0">
      <pane xSplit="4" ySplit="2" topLeftCell="E3" activePane="bottomRight" state="frozen"/>
      <selection activeCell="G12" sqref="G12"/>
      <selection pane="topRight" activeCell="G12" sqref="G12"/>
      <selection pane="bottomLeft" activeCell="G12" sqref="G12"/>
      <selection pane="bottomRight" activeCell="E4" sqref="E4:L18"/>
    </sheetView>
  </sheetViews>
  <sheetFormatPr defaultRowHeight="9.75"/>
  <cols>
    <col min="1" max="1" width="20.7109375" style="78" customWidth="1"/>
    <col min="2" max="2" width="15.7109375" style="78" customWidth="1"/>
    <col min="3" max="3" width="4.7109375" style="79" customWidth="1"/>
    <col min="4" max="4" width="7.7109375" style="79" customWidth="1"/>
    <col min="5" max="7" width="10.7109375" style="79" customWidth="1"/>
    <col min="8" max="8" width="11.85546875" style="79" customWidth="1"/>
    <col min="9" max="9" width="10.7109375" style="79" customWidth="1"/>
    <col min="10" max="10" width="10.140625" style="79" customWidth="1"/>
    <col min="11" max="11" width="10.7109375" style="79" customWidth="1"/>
    <col min="12" max="12" width="11.7109375" style="79" customWidth="1"/>
    <col min="13" max="13" width="9.7109375" style="79" customWidth="1"/>
    <col min="14" max="14" width="9.85546875" style="81" customWidth="1"/>
    <col min="15" max="16384" width="9.140625" style="81"/>
  </cols>
  <sheetData>
    <row r="1" spans="1:14" s="55" customFormat="1" ht="24" customHeight="1">
      <c r="A1" s="434" t="s">
        <v>16</v>
      </c>
      <c r="B1" s="434" t="s">
        <v>28</v>
      </c>
      <c r="C1" s="430" t="s">
        <v>17</v>
      </c>
      <c r="D1" s="430" t="s">
        <v>18</v>
      </c>
      <c r="E1" s="430" t="s">
        <v>19</v>
      </c>
      <c r="F1" s="430"/>
      <c r="G1" s="430" t="s">
        <v>20</v>
      </c>
      <c r="H1" s="430"/>
      <c r="I1" s="430" t="s">
        <v>21</v>
      </c>
      <c r="J1" s="430"/>
      <c r="K1" s="430" t="s">
        <v>22</v>
      </c>
      <c r="L1" s="430"/>
      <c r="M1" s="430" t="s">
        <v>23</v>
      </c>
      <c r="N1" s="56"/>
    </row>
    <row r="2" spans="1:14" s="55" customFormat="1" ht="24" customHeight="1">
      <c r="A2" s="434"/>
      <c r="B2" s="434"/>
      <c r="C2" s="430"/>
      <c r="D2" s="430"/>
      <c r="E2" s="56" t="s">
        <v>24</v>
      </c>
      <c r="F2" s="56" t="s">
        <v>25</v>
      </c>
      <c r="G2" s="56" t="s">
        <v>24</v>
      </c>
      <c r="H2" s="56" t="s">
        <v>25</v>
      </c>
      <c r="I2" s="56" t="s">
        <v>24</v>
      </c>
      <c r="J2" s="56" t="s">
        <v>25</v>
      </c>
      <c r="K2" s="56" t="s">
        <v>24</v>
      </c>
      <c r="L2" s="56" t="s">
        <v>25</v>
      </c>
      <c r="M2" s="430"/>
      <c r="N2" s="56"/>
    </row>
    <row r="3" spans="1:14" s="55" customFormat="1" ht="24" customHeight="1">
      <c r="A3" s="432" t="str">
        <f>'전기 단가비교표'!A32</f>
        <v>3. 전열설비 공사</v>
      </c>
      <c r="B3" s="432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s="55" customFormat="1" ht="24" customHeight="1">
      <c r="A4" s="73" t="str">
        <f>'전기 단가비교표'!A33</f>
        <v>경질비닐전선관</v>
      </c>
      <c r="B4" s="73" t="str">
        <f>'전기 단가비교표'!B33</f>
        <v>HI 16C</v>
      </c>
      <c r="C4" s="82" t="str">
        <f>'전기 단가비교표'!C33</f>
        <v>M</v>
      </c>
      <c r="D4" s="385">
        <f ca="1">OFFSET('3. 전열설비 산출표'!$F$19,,ROW(A1)-1)</f>
        <v>362</v>
      </c>
      <c r="E4" s="74"/>
      <c r="F4" s="74"/>
      <c r="G4" s="83"/>
      <c r="H4" s="74"/>
      <c r="I4" s="83"/>
      <c r="J4" s="74"/>
      <c r="K4" s="74"/>
      <c r="L4" s="74"/>
      <c r="M4" s="56"/>
      <c r="N4" s="56"/>
    </row>
    <row r="5" spans="1:14" s="55" customFormat="1" ht="24" customHeight="1">
      <c r="A5" s="73" t="str">
        <f>'전기 단가비교표'!A34</f>
        <v>450V 난연절연전선(친환경)</v>
      </c>
      <c r="B5" s="73" t="str">
        <f>'전기 단가비교표'!B34</f>
        <v>HFIX 2.5㎟(1.78)단선</v>
      </c>
      <c r="C5" s="334" t="str">
        <f>'전기 단가비교표'!C34</f>
        <v>M</v>
      </c>
      <c r="D5" s="385">
        <f ca="1">OFFSET('3. 전열설비 산출표'!$F$19,,ROW(A2)-1)</f>
        <v>1086</v>
      </c>
      <c r="E5" s="336"/>
      <c r="F5" s="74"/>
      <c r="G5" s="83"/>
      <c r="H5" s="74"/>
      <c r="I5" s="83"/>
      <c r="J5" s="74"/>
      <c r="K5" s="74"/>
      <c r="L5" s="74"/>
      <c r="M5" s="56"/>
      <c r="N5" s="56"/>
    </row>
    <row r="6" spans="1:14" s="55" customFormat="1" ht="24" customHeight="1">
      <c r="A6" s="73" t="str">
        <f>'전기 단가비교표'!A35</f>
        <v>스위치박스</v>
      </c>
      <c r="B6" s="73" t="str">
        <f>'전기 단가비교표'!B35</f>
        <v>1개용 54MM</v>
      </c>
      <c r="C6" s="334" t="str">
        <f>'전기 단가비교표'!C35</f>
        <v>EA</v>
      </c>
      <c r="D6" s="385">
        <f ca="1">OFFSET('3. 전열설비 산출표'!$F$19,,ROW(A3)-1)</f>
        <v>9</v>
      </c>
      <c r="E6" s="336"/>
      <c r="F6" s="74"/>
      <c r="G6" s="83"/>
      <c r="H6" s="74"/>
      <c r="I6" s="83"/>
      <c r="J6" s="74"/>
      <c r="K6" s="74"/>
      <c r="L6" s="74"/>
      <c r="M6" s="56"/>
      <c r="N6" s="56"/>
    </row>
    <row r="7" spans="1:14" s="55" customFormat="1" ht="24" customHeight="1">
      <c r="A7" s="73" t="str">
        <f>'전기 단가비교표'!A36</f>
        <v>스위치박스</v>
      </c>
      <c r="B7" s="73" t="str">
        <f>'전기 단가비교표'!B36</f>
        <v>2개용 54MM</v>
      </c>
      <c r="C7" s="334" t="str">
        <f>'전기 단가비교표'!C36</f>
        <v>EA</v>
      </c>
      <c r="D7" s="385">
        <f ca="1">OFFSET('3. 전열설비 산출표'!$F$19,,ROW(A4)-1)</f>
        <v>28</v>
      </c>
      <c r="E7" s="336"/>
      <c r="F7" s="74"/>
      <c r="G7" s="83"/>
      <c r="H7" s="74"/>
      <c r="I7" s="83"/>
      <c r="J7" s="74"/>
      <c r="K7" s="74"/>
      <c r="L7" s="74"/>
      <c r="M7" s="56"/>
      <c r="N7" s="56"/>
    </row>
    <row r="8" spans="1:14" s="55" customFormat="1" ht="24" customHeight="1">
      <c r="A8" s="73" t="str">
        <f>'전기 단가비교표'!A37</f>
        <v>매입접지콘센트</v>
      </c>
      <c r="B8" s="73" t="str">
        <f>'전기 단가비교표'!B37</f>
        <v>15A 250V 2구</v>
      </c>
      <c r="C8" s="334" t="str">
        <f>'전기 단가비교표'!C37</f>
        <v>EA</v>
      </c>
      <c r="D8" s="385">
        <f ca="1">OFFSET('3. 전열설비 산출표'!$F$19,,ROW(A5)-1)</f>
        <v>28</v>
      </c>
      <c r="E8" s="336"/>
      <c r="F8" s="74"/>
      <c r="G8" s="83"/>
      <c r="H8" s="74"/>
      <c r="I8" s="83"/>
      <c r="J8" s="74"/>
      <c r="K8" s="74"/>
      <c r="L8" s="74"/>
      <c r="M8" s="56"/>
      <c r="N8" s="56"/>
    </row>
    <row r="9" spans="1:14" s="55" customFormat="1" ht="24" customHeight="1">
      <c r="A9" s="73" t="str">
        <f>'전기 단가비교표'!A38</f>
        <v>방우접지콘센트</v>
      </c>
      <c r="B9" s="73" t="str">
        <f>'전기 단가비교표'!B38</f>
        <v>15A 250V 2구</v>
      </c>
      <c r="C9" s="334" t="str">
        <f>'전기 단가비교표'!C38</f>
        <v>EA</v>
      </c>
      <c r="D9" s="385">
        <f ca="1">OFFSET('3. 전열설비 산출표'!$F$19,,ROW(A6)-1)</f>
        <v>18</v>
      </c>
      <c r="E9" s="336"/>
      <c r="F9" s="74"/>
      <c r="G9" s="83"/>
      <c r="H9" s="74"/>
      <c r="I9" s="83"/>
      <c r="J9" s="74"/>
      <c r="K9" s="74"/>
      <c r="L9" s="74"/>
      <c r="M9" s="56"/>
      <c r="N9" s="56"/>
    </row>
    <row r="10" spans="1:14" s="59" customFormat="1" ht="24" customHeight="1">
      <c r="A10" s="73" t="s">
        <v>34</v>
      </c>
      <c r="B10" s="73" t="s">
        <v>35</v>
      </c>
      <c r="C10" s="55" t="s">
        <v>26</v>
      </c>
      <c r="D10" s="386">
        <v>1</v>
      </c>
      <c r="E10" s="74"/>
      <c r="F10" s="74"/>
      <c r="G10" s="74"/>
      <c r="H10" s="74"/>
      <c r="I10" s="74"/>
      <c r="J10" s="74"/>
      <c r="K10" s="74"/>
      <c r="L10" s="74"/>
      <c r="M10" s="55"/>
    </row>
    <row r="11" spans="1:14" s="59" customFormat="1" ht="24" customHeight="1">
      <c r="A11" s="73" t="s">
        <v>29</v>
      </c>
      <c r="B11" s="73" t="s">
        <v>30</v>
      </c>
      <c r="C11" s="55" t="s">
        <v>26</v>
      </c>
      <c r="D11" s="386">
        <v>1</v>
      </c>
      <c r="E11" s="74"/>
      <c r="F11" s="74"/>
      <c r="G11" s="74"/>
      <c r="H11" s="74"/>
      <c r="I11" s="74"/>
      <c r="J11" s="74"/>
      <c r="K11" s="74"/>
      <c r="L11" s="74"/>
      <c r="M11" s="55"/>
    </row>
    <row r="12" spans="1:14" s="59" customFormat="1" ht="24" customHeight="1">
      <c r="A12" s="73" t="s">
        <v>31</v>
      </c>
      <c r="B12" s="73" t="str">
        <f>'3. 전열설비 산출표'!E22</f>
        <v>내선전공</v>
      </c>
      <c r="C12" s="82" t="str">
        <f>'3. 전열설비 산출표'!C22</f>
        <v>인</v>
      </c>
      <c r="D12" s="391">
        <f>'3. 전열설비 산출표'!B22</f>
        <v>28</v>
      </c>
      <c r="E12" s="74"/>
      <c r="F12" s="74"/>
      <c r="G12" s="288"/>
      <c r="H12" s="74"/>
      <c r="I12" s="74"/>
      <c r="J12" s="74"/>
      <c r="K12" s="74"/>
      <c r="L12" s="74"/>
      <c r="M12" s="55"/>
    </row>
    <row r="13" spans="1:14" s="59" customFormat="1" ht="24" customHeight="1">
      <c r="A13" s="73" t="s">
        <v>32</v>
      </c>
      <c r="B13" s="73" t="s">
        <v>33</v>
      </c>
      <c r="C13" s="55" t="s">
        <v>26</v>
      </c>
      <c r="D13" s="389">
        <v>1</v>
      </c>
      <c r="E13" s="74"/>
      <c r="F13" s="74"/>
      <c r="G13" s="74"/>
      <c r="H13" s="74"/>
      <c r="I13" s="74"/>
      <c r="J13" s="74"/>
      <c r="K13" s="74"/>
      <c r="L13" s="74"/>
      <c r="M13" s="55"/>
    </row>
    <row r="14" spans="1:14" s="59" customFormat="1" ht="24" customHeight="1">
      <c r="A14" s="73"/>
      <c r="B14" s="73"/>
      <c r="C14" s="333"/>
      <c r="D14" s="76"/>
      <c r="E14" s="336"/>
      <c r="F14" s="336"/>
      <c r="G14" s="336"/>
      <c r="H14" s="336"/>
      <c r="I14" s="336"/>
      <c r="J14" s="336"/>
      <c r="K14" s="336"/>
      <c r="L14" s="336"/>
      <c r="M14" s="333"/>
    </row>
    <row r="15" spans="1:14" s="59" customFormat="1" ht="24" customHeight="1">
      <c r="A15" s="73"/>
      <c r="B15" s="73"/>
      <c r="C15" s="333"/>
      <c r="D15" s="76"/>
      <c r="E15" s="336"/>
      <c r="F15" s="336"/>
      <c r="G15" s="336"/>
      <c r="H15" s="336"/>
      <c r="I15" s="336"/>
      <c r="J15" s="336"/>
      <c r="K15" s="336"/>
      <c r="L15" s="336"/>
      <c r="M15" s="333"/>
    </row>
    <row r="16" spans="1:14" s="59" customFormat="1" ht="24" customHeight="1">
      <c r="A16" s="73"/>
      <c r="B16" s="73"/>
      <c r="C16" s="333"/>
      <c r="D16" s="76"/>
      <c r="E16" s="336"/>
      <c r="F16" s="336"/>
      <c r="G16" s="336"/>
      <c r="H16" s="336"/>
      <c r="I16" s="336"/>
      <c r="J16" s="336"/>
      <c r="K16" s="336"/>
      <c r="L16" s="336"/>
      <c r="M16" s="333"/>
    </row>
    <row r="17" spans="1:14" s="59" customFormat="1" ht="24" customHeight="1">
      <c r="A17" s="73"/>
      <c r="B17" s="73"/>
      <c r="C17" s="333"/>
      <c r="D17" s="76"/>
      <c r="E17" s="336"/>
      <c r="F17" s="336"/>
      <c r="G17" s="336"/>
      <c r="H17" s="336"/>
      <c r="I17" s="336"/>
      <c r="J17" s="336"/>
      <c r="K17" s="336"/>
      <c r="L17" s="336"/>
      <c r="M17" s="333"/>
    </row>
    <row r="18" spans="1:14" s="55" customFormat="1" ht="24" customHeight="1">
      <c r="A18" s="433" t="s">
        <v>27</v>
      </c>
      <c r="B18" s="433"/>
      <c r="E18" s="437"/>
      <c r="F18" s="437"/>
      <c r="G18" s="437"/>
      <c r="H18" s="437"/>
      <c r="I18" s="436"/>
      <c r="J18" s="436"/>
      <c r="K18" s="437"/>
      <c r="L18" s="437"/>
      <c r="N18" s="55">
        <f>SUM(L4:L13)-K18</f>
        <v>0</v>
      </c>
    </row>
  </sheetData>
  <mergeCells count="15">
    <mergeCell ref="A3:B3"/>
    <mergeCell ref="A18:B18"/>
    <mergeCell ref="A1:A2"/>
    <mergeCell ref="B1:B2"/>
    <mergeCell ref="M1:M2"/>
    <mergeCell ref="E1:F1"/>
    <mergeCell ref="G1:H1"/>
    <mergeCell ref="I1:J1"/>
    <mergeCell ref="C1:C2"/>
    <mergeCell ref="D1:D2"/>
    <mergeCell ref="I18:J18"/>
    <mergeCell ref="K18:L18"/>
    <mergeCell ref="K1:L1"/>
    <mergeCell ref="E18:F18"/>
    <mergeCell ref="G18:H18"/>
  </mergeCells>
  <phoneticPr fontId="7" type="noConversion"/>
  <printOptions gridLines="1"/>
  <pageMargins left="0.98" right="0.47" top="1.26" bottom="0.52" header="0.83" footer="0.5699999999999999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</sheetPr>
  <dimension ref="A1:O91"/>
  <sheetViews>
    <sheetView view="pageBreakPreview" zoomScaleNormal="80" zoomScaleSheetLayoutView="100" workbookViewId="0">
      <pane xSplit="4" ySplit="2" topLeftCell="E26" activePane="bottomRight" state="frozen"/>
      <selection activeCell="G12" sqref="G12"/>
      <selection pane="topRight" activeCell="G12" sqref="G12"/>
      <selection pane="bottomLeft" activeCell="G12" sqref="G12"/>
      <selection pane="bottomRight" activeCell="E4" sqref="E4:L23"/>
    </sheetView>
  </sheetViews>
  <sheetFormatPr defaultRowHeight="21.95" customHeight="1"/>
  <cols>
    <col min="1" max="1" width="20.7109375" style="78" customWidth="1"/>
    <col min="2" max="2" width="15.7109375" style="78" customWidth="1"/>
    <col min="3" max="3" width="4.7109375" style="79" customWidth="1"/>
    <col min="4" max="4" width="7.7109375" style="88" customWidth="1"/>
    <col min="5" max="13" width="10.7109375" style="79" customWidth="1"/>
    <col min="14" max="14" width="9.85546875" style="81" customWidth="1"/>
    <col min="15" max="15" width="12.28515625" style="81" customWidth="1"/>
    <col min="16" max="16384" width="9.140625" style="81"/>
  </cols>
  <sheetData>
    <row r="1" spans="1:15" s="55" customFormat="1" ht="24" customHeight="1">
      <c r="A1" s="434" t="s">
        <v>16</v>
      </c>
      <c r="B1" s="434" t="s">
        <v>28</v>
      </c>
      <c r="C1" s="430" t="s">
        <v>17</v>
      </c>
      <c r="D1" s="439" t="s">
        <v>18</v>
      </c>
      <c r="E1" s="430" t="s">
        <v>19</v>
      </c>
      <c r="F1" s="430"/>
      <c r="G1" s="430" t="s">
        <v>20</v>
      </c>
      <c r="H1" s="430"/>
      <c r="I1" s="430" t="s">
        <v>21</v>
      </c>
      <c r="J1" s="430"/>
      <c r="K1" s="430" t="s">
        <v>22</v>
      </c>
      <c r="L1" s="430"/>
      <c r="M1" s="430" t="s">
        <v>23</v>
      </c>
      <c r="N1" s="56"/>
      <c r="O1" s="56"/>
    </row>
    <row r="2" spans="1:15" s="55" customFormat="1" ht="24" customHeight="1">
      <c r="A2" s="434"/>
      <c r="B2" s="434"/>
      <c r="C2" s="430"/>
      <c r="D2" s="439"/>
      <c r="E2" s="56" t="s">
        <v>24</v>
      </c>
      <c r="F2" s="56" t="s">
        <v>25</v>
      </c>
      <c r="G2" s="56" t="s">
        <v>24</v>
      </c>
      <c r="H2" s="56" t="s">
        <v>25</v>
      </c>
      <c r="I2" s="56" t="s">
        <v>24</v>
      </c>
      <c r="J2" s="56" t="s">
        <v>25</v>
      </c>
      <c r="K2" s="56" t="s">
        <v>24</v>
      </c>
      <c r="L2" s="56" t="s">
        <v>25</v>
      </c>
      <c r="M2" s="430"/>
      <c r="N2" s="56"/>
      <c r="O2" s="56"/>
    </row>
    <row r="3" spans="1:15" s="55" customFormat="1" ht="24" customHeight="1">
      <c r="A3" s="432" t="str">
        <f>'전기 단가비교표'!A41</f>
        <v>4. 전등 설비공사</v>
      </c>
      <c r="B3" s="432"/>
      <c r="C3" s="56"/>
      <c r="D3" s="84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5" s="55" customFormat="1" ht="24" customHeight="1">
      <c r="A4" s="73" t="str">
        <f>'전기 단가비교표'!A42</f>
        <v>경질비닐전선관</v>
      </c>
      <c r="B4" s="73" t="str">
        <f>'전기 단가비교표'!B42</f>
        <v>HI 16C</v>
      </c>
      <c r="C4" s="82" t="str">
        <f>'전기 단가비교표'!C42</f>
        <v>M</v>
      </c>
      <c r="D4" s="387">
        <f ca="1">OFFSET('4. 전등설비 산출표'!$F$36,,ROW(A1)-1)</f>
        <v>244</v>
      </c>
      <c r="E4" s="74"/>
      <c r="F4" s="74"/>
      <c r="G4" s="83"/>
      <c r="H4" s="74"/>
      <c r="I4" s="83"/>
      <c r="J4" s="74"/>
      <c r="K4" s="74"/>
      <c r="L4" s="74"/>
      <c r="M4" s="72">
        <f>'전기 단가비교표'!N42</f>
        <v>0</v>
      </c>
      <c r="N4" s="56"/>
      <c r="O4" s="56"/>
    </row>
    <row r="5" spans="1:15" s="55" customFormat="1" ht="24" customHeight="1">
      <c r="A5" s="73" t="str">
        <f>'전기 단가비교표'!A43</f>
        <v>경질비닐전선관</v>
      </c>
      <c r="B5" s="73" t="str">
        <f>'전기 단가비교표'!B43</f>
        <v>HI 22C</v>
      </c>
      <c r="C5" s="334" t="str">
        <f>'전기 단가비교표'!C43</f>
        <v>M</v>
      </c>
      <c r="D5" s="387">
        <f ca="1">OFFSET('4. 전등설비 산출표'!$F$36,,ROW(A2)-1)</f>
        <v>114</v>
      </c>
      <c r="E5" s="336"/>
      <c r="F5" s="74"/>
      <c r="G5" s="83"/>
      <c r="H5" s="74"/>
      <c r="I5" s="83"/>
      <c r="J5" s="74"/>
      <c r="K5" s="74"/>
      <c r="L5" s="74"/>
      <c r="M5" s="72">
        <f>'전기 단가비교표'!N43</f>
        <v>0</v>
      </c>
      <c r="N5" s="56"/>
      <c r="O5" s="56"/>
    </row>
    <row r="6" spans="1:15" s="55" customFormat="1" ht="24" customHeight="1">
      <c r="A6" s="73" t="str">
        <f>'전기 단가비교표'!A44</f>
        <v>1종가요전선관</v>
      </c>
      <c r="B6" s="73" t="str">
        <f>'전기 단가비교표'!B44</f>
        <v>고장력비방수 16C</v>
      </c>
      <c r="C6" s="334" t="str">
        <f>'전기 단가비교표'!C44</f>
        <v>M</v>
      </c>
      <c r="D6" s="387">
        <f ca="1">OFFSET('4. 전등설비 산출표'!$F$36,,ROW(A3)-1)</f>
        <v>78</v>
      </c>
      <c r="E6" s="336"/>
      <c r="F6" s="74"/>
      <c r="G6" s="83"/>
      <c r="H6" s="74"/>
      <c r="I6" s="83"/>
      <c r="J6" s="74"/>
      <c r="K6" s="74"/>
      <c r="L6" s="74"/>
      <c r="M6" s="72">
        <f>'전기 단가비교표'!N44</f>
        <v>0</v>
      </c>
      <c r="N6" s="56"/>
      <c r="O6" s="56"/>
    </row>
    <row r="7" spans="1:15" s="55" customFormat="1" ht="24" customHeight="1">
      <c r="A7" s="73" t="str">
        <f>'전기 단가비교표'!A45</f>
        <v>450V 난연절연전선(친환경)</v>
      </c>
      <c r="B7" s="73" t="str">
        <f>'전기 단가비교표'!B45</f>
        <v>HFIX 2.5㎟(1.78)단선</v>
      </c>
      <c r="C7" s="334" t="str">
        <f>'전기 단가비교표'!C45</f>
        <v>M</v>
      </c>
      <c r="D7" s="387">
        <f ca="1">OFFSET('4. 전등설비 산출표'!$F$36,,ROW(A4)-1)</f>
        <v>1448</v>
      </c>
      <c r="E7" s="336"/>
      <c r="F7" s="74"/>
      <c r="G7" s="83"/>
      <c r="H7" s="74"/>
      <c r="I7" s="83"/>
      <c r="J7" s="74"/>
      <c r="K7" s="74"/>
      <c r="L7" s="74"/>
      <c r="M7" s="72"/>
      <c r="N7" s="56"/>
      <c r="O7" s="56"/>
    </row>
    <row r="8" spans="1:15" s="55" customFormat="1" ht="24" customHeight="1">
      <c r="A8" s="73" t="str">
        <f>'전기 단가비교표'!A46</f>
        <v>아우렛박스</v>
      </c>
      <c r="B8" s="73" t="str">
        <f>'전기 단가비교표'!B46</f>
        <v>8각 54MM</v>
      </c>
      <c r="C8" s="334" t="str">
        <f>'전기 단가비교표'!C46</f>
        <v>EA</v>
      </c>
      <c r="D8" s="387">
        <f ca="1">OFFSET('4. 전등설비 산출표'!$F$36,,ROW(A5)-1)</f>
        <v>71</v>
      </c>
      <c r="E8" s="336"/>
      <c r="F8" s="74"/>
      <c r="G8" s="83"/>
      <c r="H8" s="74"/>
      <c r="I8" s="83"/>
      <c r="J8" s="74"/>
      <c r="K8" s="74"/>
      <c r="L8" s="74"/>
      <c r="M8" s="72"/>
      <c r="N8" s="56"/>
      <c r="O8" s="56"/>
    </row>
    <row r="9" spans="1:15" s="55" customFormat="1" ht="24" customHeight="1">
      <c r="A9" s="73" t="str">
        <f>'전기 단가비교표'!A47</f>
        <v>아웃렛박스</v>
      </c>
      <c r="B9" s="73" t="str">
        <f>'전기 단가비교표'!B47</f>
        <v>8각 평커버</v>
      </c>
      <c r="C9" s="334" t="str">
        <f>'전기 단가비교표'!C47</f>
        <v>EA</v>
      </c>
      <c r="D9" s="387">
        <f ca="1">OFFSET('4. 전등설비 산출표'!$F$36,,ROW(A6)-1)</f>
        <v>71</v>
      </c>
      <c r="E9" s="336"/>
      <c r="F9" s="74"/>
      <c r="G9" s="83"/>
      <c r="H9" s="74"/>
      <c r="I9" s="83"/>
      <c r="J9" s="74"/>
      <c r="K9" s="74"/>
      <c r="L9" s="74"/>
      <c r="M9" s="72"/>
      <c r="N9" s="56"/>
      <c r="O9" s="56"/>
    </row>
    <row r="10" spans="1:15" s="55" customFormat="1" ht="24" customHeight="1">
      <c r="A10" s="73" t="str">
        <f>'전기 단가비교표'!A48</f>
        <v>아우렛박스</v>
      </c>
      <c r="B10" s="73" t="str">
        <f>'전기 단가비교표'!B48</f>
        <v>4각 54MM</v>
      </c>
      <c r="C10" s="334" t="str">
        <f>'전기 단가비교표'!C48</f>
        <v>EA</v>
      </c>
      <c r="D10" s="387">
        <f ca="1">OFFSET('4. 전등설비 산출표'!$F$36,,ROW(A7)-1)</f>
        <v>6</v>
      </c>
      <c r="E10" s="336"/>
      <c r="F10" s="74"/>
      <c r="G10" s="83"/>
      <c r="H10" s="74"/>
      <c r="I10" s="83"/>
      <c r="J10" s="74"/>
      <c r="K10" s="74"/>
      <c r="L10" s="74"/>
      <c r="M10" s="72"/>
      <c r="N10" s="56"/>
      <c r="O10" s="56"/>
    </row>
    <row r="11" spans="1:15" s="55" customFormat="1" ht="24" customHeight="1">
      <c r="A11" s="73" t="str">
        <f>'전기 단가비교표'!A49</f>
        <v>스위치박스</v>
      </c>
      <c r="B11" s="73" t="str">
        <f>'전기 단가비교표'!B49</f>
        <v>4각 평커버</v>
      </c>
      <c r="C11" s="334" t="str">
        <f>'전기 단가비교표'!C49</f>
        <v>EA</v>
      </c>
      <c r="D11" s="387">
        <f ca="1">OFFSET('4. 전등설비 산출표'!$F$36,,ROW(A8)-1)</f>
        <v>6</v>
      </c>
      <c r="E11" s="336"/>
      <c r="F11" s="74"/>
      <c r="G11" s="83"/>
      <c r="H11" s="74"/>
      <c r="I11" s="83"/>
      <c r="J11" s="74"/>
      <c r="K11" s="74"/>
      <c r="L11" s="74"/>
      <c r="M11" s="72"/>
      <c r="N11" s="56"/>
      <c r="O11" s="56"/>
    </row>
    <row r="12" spans="1:15" s="55" customFormat="1" ht="24" customHeight="1">
      <c r="A12" s="73" t="str">
        <f>'전기 단가비교표'!A50</f>
        <v>스위치박스</v>
      </c>
      <c r="B12" s="73" t="str">
        <f>'전기 단가비교표'!B50</f>
        <v>1개용 54MM</v>
      </c>
      <c r="C12" s="334" t="str">
        <f>'전기 단가비교표'!C50</f>
        <v>EA</v>
      </c>
      <c r="D12" s="387">
        <f ca="1">OFFSET('4. 전등설비 산출표'!$F$36,,ROW(A9)-1)</f>
        <v>21</v>
      </c>
      <c r="E12" s="336"/>
      <c r="F12" s="74"/>
      <c r="G12" s="83"/>
      <c r="H12" s="74"/>
      <c r="I12" s="83"/>
      <c r="J12" s="74"/>
      <c r="K12" s="74"/>
      <c r="L12" s="74"/>
      <c r="M12" s="72"/>
      <c r="N12" s="56"/>
      <c r="O12" s="56"/>
    </row>
    <row r="13" spans="1:15" s="55" customFormat="1" ht="24" customHeight="1">
      <c r="A13" s="73" t="str">
        <f>'전기 단가비교표'!A51</f>
        <v>매입 1로스위치</v>
      </c>
      <c r="B13" s="73" t="str">
        <f>'전기 단가비교표'!B51</f>
        <v>15A 250V 1구</v>
      </c>
      <c r="C13" s="334" t="str">
        <f>'전기 단가비교표'!C51</f>
        <v>EA</v>
      </c>
      <c r="D13" s="387">
        <f ca="1">OFFSET('4. 전등설비 산출표'!$F$36,,ROW(A10)-1)</f>
        <v>11</v>
      </c>
      <c r="E13" s="336"/>
      <c r="F13" s="74"/>
      <c r="G13" s="83"/>
      <c r="H13" s="74"/>
      <c r="I13" s="83"/>
      <c r="J13" s="74"/>
      <c r="K13" s="74"/>
      <c r="L13" s="74"/>
      <c r="M13" s="72"/>
      <c r="N13" s="56"/>
      <c r="O13" s="56"/>
    </row>
    <row r="14" spans="1:15" s="55" customFormat="1" ht="24" customHeight="1">
      <c r="A14" s="73" t="str">
        <f>'전기 단가비교표'!A52</f>
        <v>매입 1로스위치</v>
      </c>
      <c r="B14" s="73" t="str">
        <f>'전기 단가비교표'!B52</f>
        <v>15A 250V 2구</v>
      </c>
      <c r="C14" s="334" t="str">
        <f>'전기 단가비교표'!C52</f>
        <v>EA</v>
      </c>
      <c r="D14" s="387">
        <f ca="1">OFFSET('4. 전등설비 산출표'!$F$36,,ROW(A11)-1)</f>
        <v>6</v>
      </c>
      <c r="E14" s="336"/>
      <c r="F14" s="74"/>
      <c r="G14" s="83"/>
      <c r="H14" s="74"/>
      <c r="I14" s="83"/>
      <c r="J14" s="74"/>
      <c r="K14" s="74"/>
      <c r="L14" s="74"/>
      <c r="M14" s="72"/>
      <c r="N14" s="56"/>
      <c r="O14" s="56"/>
    </row>
    <row r="15" spans="1:15" s="55" customFormat="1" ht="24" customHeight="1">
      <c r="A15" s="73" t="str">
        <f>'전기 단가비교표'!A53</f>
        <v>매입 1로스위치</v>
      </c>
      <c r="B15" s="73" t="str">
        <f>'전기 단가비교표'!B53</f>
        <v>15A 250V 3구</v>
      </c>
      <c r="C15" s="334" t="str">
        <f>'전기 단가비교표'!C53</f>
        <v>EA</v>
      </c>
      <c r="D15" s="387">
        <f ca="1">OFFSET('4. 전등설비 산출표'!$F$36,,ROW(A12)-1)</f>
        <v>4</v>
      </c>
      <c r="E15" s="336"/>
      <c r="F15" s="74"/>
      <c r="G15" s="83"/>
      <c r="H15" s="74"/>
      <c r="I15" s="83"/>
      <c r="J15" s="74"/>
      <c r="K15" s="74"/>
      <c r="L15" s="74"/>
      <c r="M15" s="72"/>
      <c r="N15" s="56"/>
      <c r="O15" s="56"/>
    </row>
    <row r="16" spans="1:15" s="59" customFormat="1" ht="24" customHeight="1">
      <c r="A16" s="73" t="str">
        <f>'전기 단가비교표'!A54</f>
        <v>조명기구</v>
      </c>
      <c r="B16" s="73" t="str">
        <f>'전기 단가비교표'!B54</f>
        <v>FA TYPE (LED40W 매입)</v>
      </c>
      <c r="C16" s="334" t="str">
        <f>'전기 단가비교표'!C54</f>
        <v>EA</v>
      </c>
      <c r="D16" s="387">
        <f ca="1">OFFSET('4. 전등설비 산출표'!$F$36,,ROW(A13)-1)</f>
        <v>6</v>
      </c>
      <c r="E16" s="74"/>
      <c r="F16" s="74"/>
      <c r="G16" s="83"/>
      <c r="H16" s="74"/>
      <c r="I16" s="83"/>
      <c r="J16" s="74"/>
      <c r="K16" s="74"/>
      <c r="L16" s="74"/>
      <c r="M16" s="72" t="s">
        <v>12</v>
      </c>
    </row>
    <row r="17" spans="1:15" s="55" customFormat="1" ht="24" customHeight="1">
      <c r="A17" s="73" t="str">
        <f>'전기 단가비교표'!A55</f>
        <v>조명기구</v>
      </c>
      <c r="B17" s="73" t="str">
        <f>'전기 단가비교표'!B55</f>
        <v>FB TYPE (LED40W 매입)</v>
      </c>
      <c r="C17" s="334" t="str">
        <f>'전기 단가비교표'!C55</f>
        <v>EA</v>
      </c>
      <c r="D17" s="387">
        <f ca="1">OFFSET('4. 전등설비 산출표'!$F$36,,ROW(A14)-1)</f>
        <v>14</v>
      </c>
      <c r="E17" s="74"/>
      <c r="F17" s="74"/>
      <c r="G17" s="83"/>
      <c r="H17" s="74"/>
      <c r="I17" s="83"/>
      <c r="J17" s="74"/>
      <c r="K17" s="74"/>
      <c r="L17" s="74"/>
      <c r="M17" s="72" t="s">
        <v>12</v>
      </c>
      <c r="N17" s="56"/>
      <c r="O17" s="56"/>
    </row>
    <row r="18" spans="1:15" s="59" customFormat="1" ht="24" customHeight="1">
      <c r="A18" s="73" t="str">
        <f>'전기 단가비교표'!A56</f>
        <v>조명기구</v>
      </c>
      <c r="B18" s="73" t="str">
        <f>'전기 단가비교표'!B56</f>
        <v>EA TYPE (LED10~12W 다운)</v>
      </c>
      <c r="C18" s="334" t="str">
        <f>'전기 단가비교표'!C56</f>
        <v>EA</v>
      </c>
      <c r="D18" s="387">
        <f ca="1">OFFSET('4. 전등설비 산출표'!$F$36,,ROW(A15)-1)</f>
        <v>32</v>
      </c>
      <c r="E18" s="74"/>
      <c r="F18" s="74"/>
      <c r="G18" s="83"/>
      <c r="H18" s="74"/>
      <c r="I18" s="83"/>
      <c r="J18" s="74"/>
      <c r="K18" s="74"/>
      <c r="L18" s="74"/>
      <c r="M18" s="72" t="s">
        <v>12</v>
      </c>
    </row>
    <row r="19" spans="1:15" s="59" customFormat="1" ht="24" customHeight="1">
      <c r="A19" s="73" t="str">
        <f>'전기 단가비교표'!A57</f>
        <v>조명기구</v>
      </c>
      <c r="B19" s="73" t="str">
        <f>'전기 단가비교표'!B57</f>
        <v>IA TYPE(LED10W~15W원형직부)</v>
      </c>
      <c r="C19" s="334" t="str">
        <f>'전기 단가비교표'!C57</f>
        <v>EA</v>
      </c>
      <c r="D19" s="387">
        <f ca="1">OFFSET('4. 전등설비 산출표'!$F$36,,ROW(A16)-1)</f>
        <v>13</v>
      </c>
      <c r="E19" s="74"/>
      <c r="F19" s="74"/>
      <c r="G19" s="83"/>
      <c r="H19" s="74"/>
      <c r="I19" s="83"/>
      <c r="J19" s="74"/>
      <c r="K19" s="74"/>
      <c r="L19" s="74"/>
      <c r="M19" s="72" t="s">
        <v>12</v>
      </c>
    </row>
    <row r="20" spans="1:15" s="59" customFormat="1" ht="24" customHeight="1">
      <c r="A20" s="73" t="s">
        <v>34</v>
      </c>
      <c r="B20" s="73" t="s">
        <v>35</v>
      </c>
      <c r="C20" s="55" t="s">
        <v>26</v>
      </c>
      <c r="D20" s="387">
        <v>1</v>
      </c>
      <c r="E20" s="74"/>
      <c r="F20" s="74"/>
      <c r="G20" s="83"/>
      <c r="H20" s="74"/>
      <c r="I20" s="83"/>
      <c r="J20" s="74"/>
      <c r="K20" s="74"/>
      <c r="L20" s="74"/>
      <c r="M20" s="55"/>
    </row>
    <row r="21" spans="1:15" s="59" customFormat="1" ht="24" customHeight="1">
      <c r="A21" s="73" t="s">
        <v>29</v>
      </c>
      <c r="B21" s="73" t="s">
        <v>30</v>
      </c>
      <c r="C21" s="55" t="s">
        <v>26</v>
      </c>
      <c r="D21" s="388">
        <v>1</v>
      </c>
      <c r="E21" s="74"/>
      <c r="F21" s="74"/>
      <c r="G21" s="83"/>
      <c r="H21" s="74"/>
      <c r="I21" s="83"/>
      <c r="J21" s="74"/>
      <c r="K21" s="74"/>
      <c r="L21" s="74"/>
      <c r="M21" s="55"/>
    </row>
    <row r="22" spans="1:15" s="59" customFormat="1" ht="24" customHeight="1">
      <c r="A22" s="73" t="s">
        <v>31</v>
      </c>
      <c r="B22" s="73" t="str">
        <f>'4. 전등설비 산출표'!E39</f>
        <v>내선전공</v>
      </c>
      <c r="C22" s="55" t="str">
        <f>'4. 전등설비 산출표'!C39</f>
        <v>인</v>
      </c>
      <c r="D22" s="390">
        <f>'4. 전등설비 산출표'!B39</f>
        <v>41</v>
      </c>
      <c r="E22" s="74"/>
      <c r="F22" s="74"/>
      <c r="G22" s="288"/>
      <c r="H22" s="74"/>
      <c r="I22" s="83"/>
      <c r="J22" s="74"/>
      <c r="K22" s="74"/>
      <c r="L22" s="74"/>
      <c r="M22" s="55"/>
    </row>
    <row r="23" spans="1:15" s="59" customFormat="1" ht="24" customHeight="1">
      <c r="A23" s="73" t="s">
        <v>32</v>
      </c>
      <c r="B23" s="73" t="s">
        <v>33</v>
      </c>
      <c r="C23" s="55" t="s">
        <v>26</v>
      </c>
      <c r="D23" s="390">
        <v>1</v>
      </c>
      <c r="E23" s="74"/>
      <c r="F23" s="74"/>
      <c r="G23" s="83"/>
      <c r="H23" s="74"/>
      <c r="I23" s="83"/>
      <c r="J23" s="74"/>
      <c r="K23" s="74"/>
      <c r="L23" s="74"/>
      <c r="M23" s="55"/>
    </row>
    <row r="24" spans="1:15" s="59" customFormat="1" ht="24" customHeight="1">
      <c r="A24" s="73"/>
      <c r="B24" s="73"/>
      <c r="C24" s="264"/>
      <c r="D24" s="86"/>
      <c r="E24" s="266"/>
      <c r="F24" s="266"/>
      <c r="G24" s="267"/>
      <c r="H24" s="266"/>
      <c r="I24" s="267"/>
      <c r="J24" s="266"/>
      <c r="K24" s="266"/>
      <c r="L24" s="266"/>
      <c r="M24" s="264"/>
    </row>
    <row r="25" spans="1:15" s="59" customFormat="1" ht="24" customHeight="1">
      <c r="A25" s="73"/>
      <c r="B25" s="73"/>
      <c r="C25" s="264"/>
      <c r="D25" s="86"/>
      <c r="E25" s="266"/>
      <c r="F25" s="266"/>
      <c r="G25" s="267"/>
      <c r="H25" s="266"/>
      <c r="I25" s="267"/>
      <c r="J25" s="266"/>
      <c r="K25" s="266"/>
      <c r="L25" s="266"/>
      <c r="M25" s="264"/>
    </row>
    <row r="26" spans="1:15" s="59" customFormat="1" ht="24" customHeight="1">
      <c r="A26" s="73"/>
      <c r="B26" s="73"/>
      <c r="C26" s="308"/>
      <c r="D26" s="86"/>
      <c r="E26" s="310"/>
      <c r="F26" s="310"/>
      <c r="G26" s="311"/>
      <c r="H26" s="310"/>
      <c r="I26" s="311"/>
      <c r="J26" s="310"/>
      <c r="K26" s="310"/>
      <c r="L26" s="310"/>
      <c r="M26" s="308"/>
    </row>
    <row r="27" spans="1:15" s="59" customFormat="1" ht="24" customHeight="1">
      <c r="A27" s="73"/>
      <c r="B27" s="73"/>
      <c r="C27" s="308"/>
      <c r="D27" s="86"/>
      <c r="E27" s="310"/>
      <c r="F27" s="310"/>
      <c r="G27" s="311"/>
      <c r="H27" s="310"/>
      <c r="I27" s="311"/>
      <c r="J27" s="310"/>
      <c r="K27" s="310"/>
      <c r="L27" s="310"/>
      <c r="M27" s="308"/>
    </row>
    <row r="28" spans="1:15" s="59" customFormat="1" ht="24" customHeight="1">
      <c r="A28" s="73"/>
      <c r="B28" s="73"/>
      <c r="C28" s="308"/>
      <c r="D28" s="86"/>
      <c r="E28" s="310"/>
      <c r="F28" s="310"/>
      <c r="G28" s="311"/>
      <c r="H28" s="310"/>
      <c r="I28" s="311"/>
      <c r="J28" s="310"/>
      <c r="K28" s="310"/>
      <c r="L28" s="310"/>
      <c r="M28" s="308"/>
    </row>
    <row r="29" spans="1:15" s="59" customFormat="1" ht="24" customHeight="1">
      <c r="A29" s="73"/>
      <c r="B29" s="73"/>
      <c r="C29" s="264"/>
      <c r="D29" s="86"/>
      <c r="E29" s="266"/>
      <c r="F29" s="266"/>
      <c r="G29" s="267"/>
      <c r="H29" s="266"/>
      <c r="I29" s="267"/>
      <c r="J29" s="266"/>
      <c r="K29" s="266"/>
      <c r="L29" s="266"/>
      <c r="M29" s="264"/>
    </row>
    <row r="30" spans="1:15" s="59" customFormat="1" ht="24" customHeight="1">
      <c r="A30" s="73"/>
      <c r="B30" s="73"/>
      <c r="C30" s="264"/>
      <c r="D30" s="86"/>
      <c r="E30" s="266"/>
      <c r="F30" s="266"/>
      <c r="G30" s="267"/>
      <c r="H30" s="266"/>
      <c r="I30" s="267"/>
      <c r="J30" s="266"/>
      <c r="K30" s="266"/>
      <c r="L30" s="266"/>
      <c r="M30" s="264"/>
    </row>
    <row r="31" spans="1:15" s="59" customFormat="1" ht="24" customHeight="1">
      <c r="A31" s="73"/>
      <c r="B31" s="73"/>
      <c r="C31" s="264"/>
      <c r="D31" s="86"/>
      <c r="E31" s="266"/>
      <c r="F31" s="266"/>
      <c r="G31" s="267"/>
      <c r="H31" s="266"/>
      <c r="I31" s="267"/>
      <c r="J31" s="266"/>
      <c r="K31" s="266"/>
      <c r="L31" s="266"/>
      <c r="M31" s="264"/>
    </row>
    <row r="32" spans="1:15" s="59" customFormat="1" ht="24" customHeight="1">
      <c r="A32" s="73"/>
      <c r="B32" s="73"/>
      <c r="C32" s="264"/>
      <c r="D32" s="86"/>
      <c r="E32" s="266"/>
      <c r="F32" s="266"/>
      <c r="G32" s="267"/>
      <c r="H32" s="266"/>
      <c r="I32" s="267"/>
      <c r="J32" s="266"/>
      <c r="K32" s="266"/>
      <c r="L32" s="266"/>
      <c r="M32" s="264"/>
    </row>
    <row r="33" spans="1:14" s="59" customFormat="1" ht="24" customHeight="1">
      <c r="A33" s="433" t="s">
        <v>27</v>
      </c>
      <c r="B33" s="433"/>
      <c r="C33" s="55"/>
      <c r="D33" s="87"/>
      <c r="E33" s="437">
        <f>TRUNC(SUM(F4:$F$32),1)</f>
        <v>0</v>
      </c>
      <c r="F33" s="437"/>
      <c r="G33" s="438">
        <f>TRUNC(SUM($H4:H$32),1)</f>
        <v>0</v>
      </c>
      <c r="H33" s="438"/>
      <c r="I33" s="438"/>
      <c r="J33" s="438"/>
      <c r="K33" s="437">
        <f>TRUNC(E33+G33+I33,0)</f>
        <v>0</v>
      </c>
      <c r="L33" s="437"/>
      <c r="M33" s="55"/>
      <c r="N33" s="59">
        <f>SUM(L4:L23)-K33</f>
        <v>0</v>
      </c>
    </row>
    <row r="34" spans="1:14" ht="20.100000000000001" customHeight="1"/>
    <row r="35" spans="1:14" ht="20.100000000000001" customHeight="1"/>
    <row r="36" spans="1:14" ht="20.100000000000001" customHeight="1"/>
    <row r="37" spans="1:14" ht="20.100000000000001" customHeight="1"/>
    <row r="38" spans="1:14" ht="20.100000000000001" customHeight="1"/>
    <row r="39" spans="1:14" ht="20.100000000000001" customHeight="1"/>
    <row r="40" spans="1:14" ht="20.100000000000001" customHeight="1"/>
    <row r="41" spans="1:14" ht="20.100000000000001" customHeight="1"/>
    <row r="42" spans="1:14" ht="20.100000000000001" customHeight="1"/>
    <row r="43" spans="1:14" ht="20.100000000000001" customHeight="1"/>
    <row r="44" spans="1:14" ht="20.100000000000001" customHeight="1"/>
    <row r="45" spans="1:14" ht="20.100000000000001" customHeight="1"/>
    <row r="46" spans="1:14" ht="20.100000000000001" customHeight="1"/>
    <row r="47" spans="1:14" ht="20.100000000000001" customHeight="1"/>
    <row r="48" spans="1:14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</sheetData>
  <mergeCells count="15">
    <mergeCell ref="A3:B3"/>
    <mergeCell ref="A33:B33"/>
    <mergeCell ref="A1:A2"/>
    <mergeCell ref="B1:B2"/>
    <mergeCell ref="M1:M2"/>
    <mergeCell ref="E1:F1"/>
    <mergeCell ref="G1:H1"/>
    <mergeCell ref="I1:J1"/>
    <mergeCell ref="C1:C2"/>
    <mergeCell ref="D1:D2"/>
    <mergeCell ref="I33:J33"/>
    <mergeCell ref="K33:L33"/>
    <mergeCell ref="K1:L1"/>
    <mergeCell ref="E33:F33"/>
    <mergeCell ref="G33:H33"/>
  </mergeCells>
  <phoneticPr fontId="7" type="noConversion"/>
  <printOptions gridLines="1"/>
  <pageMargins left="0.98" right="0.47" top="1.18" bottom="0.71" header="0.79" footer="0.5500000000000000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N18"/>
  <sheetViews>
    <sheetView view="pageBreakPreview" zoomScaleNormal="80" zoomScaleSheetLayoutView="100" workbookViewId="0">
      <pane xSplit="4" ySplit="2" topLeftCell="E12" activePane="bottomRight" state="frozen"/>
      <selection activeCell="G12" sqref="G12"/>
      <selection pane="topRight" activeCell="G12" sqref="G12"/>
      <selection pane="bottomLeft" activeCell="G12" sqref="G12"/>
      <selection pane="bottomRight" activeCell="E4" sqref="E4:L14"/>
    </sheetView>
  </sheetViews>
  <sheetFormatPr defaultRowHeight="9.75"/>
  <cols>
    <col min="1" max="1" width="20.7109375" style="78" customWidth="1"/>
    <col min="2" max="2" width="15.7109375" style="78" customWidth="1"/>
    <col min="3" max="3" width="4.7109375" style="79" customWidth="1"/>
    <col min="4" max="4" width="7.7109375" style="79" customWidth="1"/>
    <col min="5" max="7" width="10.7109375" style="79" customWidth="1"/>
    <col min="8" max="8" width="11.85546875" style="79" customWidth="1"/>
    <col min="9" max="9" width="10.7109375" style="79" customWidth="1"/>
    <col min="10" max="10" width="10.140625" style="79" customWidth="1"/>
    <col min="11" max="11" width="10.7109375" style="79" customWidth="1"/>
    <col min="12" max="12" width="11.7109375" style="79" customWidth="1"/>
    <col min="13" max="13" width="9.7109375" style="79" customWidth="1"/>
    <col min="14" max="14" width="9.85546875" style="81" customWidth="1"/>
    <col min="15" max="16384" width="9.140625" style="81"/>
  </cols>
  <sheetData>
    <row r="1" spans="1:14" s="341" customFormat="1" ht="24" customHeight="1">
      <c r="A1" s="434" t="s">
        <v>16</v>
      </c>
      <c r="B1" s="434" t="s">
        <v>28</v>
      </c>
      <c r="C1" s="430" t="s">
        <v>17</v>
      </c>
      <c r="D1" s="430" t="s">
        <v>18</v>
      </c>
      <c r="E1" s="430" t="s">
        <v>19</v>
      </c>
      <c r="F1" s="430"/>
      <c r="G1" s="430" t="s">
        <v>20</v>
      </c>
      <c r="H1" s="430"/>
      <c r="I1" s="430" t="s">
        <v>21</v>
      </c>
      <c r="J1" s="430"/>
      <c r="K1" s="430" t="s">
        <v>22</v>
      </c>
      <c r="L1" s="430"/>
      <c r="M1" s="430" t="s">
        <v>23</v>
      </c>
      <c r="N1" s="342"/>
    </row>
    <row r="2" spans="1:14" s="341" customFormat="1" ht="24" customHeight="1">
      <c r="A2" s="434"/>
      <c r="B2" s="434"/>
      <c r="C2" s="430"/>
      <c r="D2" s="430"/>
      <c r="E2" s="342" t="s">
        <v>24</v>
      </c>
      <c r="F2" s="342" t="s">
        <v>25</v>
      </c>
      <c r="G2" s="342" t="s">
        <v>24</v>
      </c>
      <c r="H2" s="342" t="s">
        <v>25</v>
      </c>
      <c r="I2" s="342" t="s">
        <v>24</v>
      </c>
      <c r="J2" s="342" t="s">
        <v>25</v>
      </c>
      <c r="K2" s="342" t="s">
        <v>24</v>
      </c>
      <c r="L2" s="342" t="s">
        <v>25</v>
      </c>
      <c r="M2" s="430"/>
      <c r="N2" s="342"/>
    </row>
    <row r="3" spans="1:14" s="341" customFormat="1" ht="24" customHeight="1">
      <c r="A3" s="432" t="str">
        <f>'전기 단가비교표'!A59</f>
        <v>5. 전열설비 공사(리모델링)</v>
      </c>
      <c r="B3" s="43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</row>
    <row r="4" spans="1:14" s="341" customFormat="1" ht="24" customHeight="1">
      <c r="A4" s="73" t="str">
        <f>'전기 단가비교표'!A60</f>
        <v>경질비닐전선관</v>
      </c>
      <c r="B4" s="73" t="str">
        <f>'전기 단가비교표'!B60</f>
        <v>HI 16C</v>
      </c>
      <c r="C4" s="343" t="str">
        <f>'전기 단가비교표'!C60</f>
        <v>M</v>
      </c>
      <c r="D4" s="385">
        <f ca="1">OFFSET('5. 전열설비 산출표(리모델링)'!$F$19,,ROW(A1)-1)</f>
        <v>232</v>
      </c>
      <c r="E4" s="344"/>
      <c r="F4" s="344"/>
      <c r="G4" s="345"/>
      <c r="H4" s="344"/>
      <c r="I4" s="345"/>
      <c r="J4" s="344"/>
      <c r="K4" s="344"/>
      <c r="L4" s="344"/>
      <c r="M4" s="342"/>
      <c r="N4" s="342"/>
    </row>
    <row r="5" spans="1:14" s="341" customFormat="1" ht="24" customHeight="1">
      <c r="A5" s="73" t="str">
        <f>'전기 단가비교표'!A61</f>
        <v>450V 난연절연전선(친환경)</v>
      </c>
      <c r="B5" s="73" t="str">
        <f>'전기 단가비교표'!B61</f>
        <v>HFIX 2.5㎟(1.78)단선</v>
      </c>
      <c r="C5" s="343" t="str">
        <f>'전기 단가비교표'!C61</f>
        <v>M</v>
      </c>
      <c r="D5" s="385">
        <f ca="1">OFFSET('5. 전열설비 산출표(리모델링)'!$F$19,,ROW(A2)-1)</f>
        <v>696</v>
      </c>
      <c r="E5" s="344"/>
      <c r="F5" s="344"/>
      <c r="G5" s="345"/>
      <c r="H5" s="344"/>
      <c r="I5" s="345"/>
      <c r="J5" s="344"/>
      <c r="K5" s="344"/>
      <c r="L5" s="344"/>
      <c r="M5" s="342"/>
      <c r="N5" s="342"/>
    </row>
    <row r="6" spans="1:14" s="341" customFormat="1" ht="24" customHeight="1">
      <c r="A6" s="73" t="str">
        <f>'전기 단가비교표'!A62</f>
        <v>스위치박스</v>
      </c>
      <c r="B6" s="73" t="str">
        <f>'전기 단가비교표'!B62</f>
        <v>1개용 54MM</v>
      </c>
      <c r="C6" s="343" t="str">
        <f>'전기 단가비교표'!C62</f>
        <v>EA</v>
      </c>
      <c r="D6" s="385">
        <f ca="1">OFFSET('5. 전열설비 산출표(리모델링)'!$F$19,,ROW(A3)-1)</f>
        <v>20</v>
      </c>
      <c r="E6" s="344"/>
      <c r="F6" s="344"/>
      <c r="G6" s="345"/>
      <c r="H6" s="344"/>
      <c r="I6" s="345"/>
      <c r="J6" s="344"/>
      <c r="K6" s="344"/>
      <c r="L6" s="344"/>
      <c r="M6" s="342"/>
      <c r="N6" s="342"/>
    </row>
    <row r="7" spans="1:14" s="341" customFormat="1" ht="24" customHeight="1">
      <c r="A7" s="73" t="str">
        <f>'전기 단가비교표'!A63</f>
        <v>스위치박스</v>
      </c>
      <c r="B7" s="73" t="str">
        <f>'전기 단가비교표'!B63</f>
        <v>2개용 54MM</v>
      </c>
      <c r="C7" s="343" t="str">
        <f>'전기 단가비교표'!C63</f>
        <v>EA</v>
      </c>
      <c r="D7" s="385">
        <f ca="1">OFFSET('5. 전열설비 산출표(리모델링)'!$F$19,,ROW(A4)-1)</f>
        <v>17</v>
      </c>
      <c r="E7" s="344"/>
      <c r="F7" s="344"/>
      <c r="G7" s="345"/>
      <c r="H7" s="344"/>
      <c r="I7" s="345"/>
      <c r="J7" s="344"/>
      <c r="K7" s="344"/>
      <c r="L7" s="344"/>
      <c r="M7" s="342"/>
      <c r="N7" s="342"/>
    </row>
    <row r="8" spans="1:14" s="341" customFormat="1" ht="24" customHeight="1">
      <c r="A8" s="73" t="str">
        <f>'전기 단가비교표'!A64</f>
        <v>매입접지콘센트</v>
      </c>
      <c r="B8" s="73" t="str">
        <f>'전기 단가비교표'!B64</f>
        <v>15A 250V 2구</v>
      </c>
      <c r="C8" s="343" t="str">
        <f>'전기 단가비교표'!C64</f>
        <v>EA</v>
      </c>
      <c r="D8" s="385">
        <f ca="1">OFFSET('5. 전열설비 산출표(리모델링)'!$F$19,,ROW(A5)-1)</f>
        <v>15</v>
      </c>
      <c r="E8" s="344"/>
      <c r="F8" s="344"/>
      <c r="G8" s="345"/>
      <c r="H8" s="344"/>
      <c r="I8" s="345"/>
      <c r="J8" s="344"/>
      <c r="K8" s="344"/>
      <c r="L8" s="344"/>
      <c r="M8" s="342"/>
      <c r="N8" s="342"/>
    </row>
    <row r="9" spans="1:14" s="341" customFormat="1" ht="24" customHeight="1">
      <c r="A9" s="73" t="str">
        <f>'전기 단가비교표'!A65</f>
        <v>방우접지콘센트</v>
      </c>
      <c r="B9" s="73" t="str">
        <f>'전기 단가비교표'!B65</f>
        <v>15A 250V 2구</v>
      </c>
      <c r="C9" s="343" t="str">
        <f>'전기 단가비교표'!C65</f>
        <v>EA</v>
      </c>
      <c r="D9" s="385">
        <f ca="1">OFFSET('5. 전열설비 산출표(리모델링)'!$F$19,,ROW(A6)-1)</f>
        <v>18</v>
      </c>
      <c r="E9" s="344"/>
      <c r="F9" s="344"/>
      <c r="G9" s="345"/>
      <c r="H9" s="344"/>
      <c r="I9" s="345"/>
      <c r="J9" s="344"/>
      <c r="K9" s="344"/>
      <c r="L9" s="344"/>
      <c r="M9" s="342"/>
      <c r="N9" s="342"/>
    </row>
    <row r="10" spans="1:14" s="59" customFormat="1" ht="24" customHeight="1">
      <c r="A10" s="73" t="s">
        <v>34</v>
      </c>
      <c r="B10" s="73" t="s">
        <v>35</v>
      </c>
      <c r="C10" s="341" t="s">
        <v>26</v>
      </c>
      <c r="D10" s="386">
        <v>1</v>
      </c>
      <c r="E10" s="344"/>
      <c r="F10" s="344"/>
      <c r="G10" s="344"/>
      <c r="H10" s="344"/>
      <c r="I10" s="344"/>
      <c r="J10" s="344"/>
      <c r="K10" s="344"/>
      <c r="L10" s="344"/>
      <c r="M10" s="341"/>
    </row>
    <row r="11" spans="1:14" s="59" customFormat="1" ht="24" customHeight="1">
      <c r="A11" s="73" t="s">
        <v>29</v>
      </c>
      <c r="B11" s="73" t="s">
        <v>30</v>
      </c>
      <c r="C11" s="341" t="s">
        <v>26</v>
      </c>
      <c r="D11" s="386">
        <v>1</v>
      </c>
      <c r="E11" s="344"/>
      <c r="F11" s="344"/>
      <c r="G11" s="344"/>
      <c r="H11" s="344"/>
      <c r="I11" s="344"/>
      <c r="J11" s="344"/>
      <c r="K11" s="344"/>
      <c r="L11" s="344"/>
      <c r="M11" s="341"/>
    </row>
    <row r="12" spans="1:14" s="59" customFormat="1" ht="24" customHeight="1">
      <c r="A12" s="73" t="s">
        <v>31</v>
      </c>
      <c r="B12" s="73" t="str">
        <f>'5. 전열설비 산출표(리모델링)'!E22</f>
        <v>내선전공</v>
      </c>
      <c r="C12" s="343" t="str">
        <f>'5. 전열설비 산출표(리모델링)'!C22</f>
        <v>인</v>
      </c>
      <c r="D12" s="391">
        <f>'5. 전열설비 산출표(리모델링)'!B22</f>
        <v>21</v>
      </c>
      <c r="E12" s="344"/>
      <c r="F12" s="344"/>
      <c r="G12" s="344"/>
      <c r="H12" s="344"/>
      <c r="I12" s="344"/>
      <c r="J12" s="344"/>
      <c r="K12" s="344"/>
      <c r="L12" s="344"/>
      <c r="M12" s="341"/>
    </row>
    <row r="13" spans="1:14" s="59" customFormat="1" ht="24" customHeight="1">
      <c r="A13" s="73" t="s">
        <v>32</v>
      </c>
      <c r="B13" s="73" t="s">
        <v>33</v>
      </c>
      <c r="C13" s="341" t="s">
        <v>26</v>
      </c>
      <c r="D13" s="389">
        <v>1</v>
      </c>
      <c r="E13" s="344"/>
      <c r="F13" s="344"/>
      <c r="G13" s="344"/>
      <c r="H13" s="344"/>
      <c r="I13" s="344"/>
      <c r="J13" s="344"/>
      <c r="K13" s="344"/>
      <c r="L13" s="344"/>
      <c r="M13" s="341"/>
    </row>
    <row r="14" spans="1:14" s="59" customFormat="1" ht="24" customHeight="1">
      <c r="A14" s="73"/>
      <c r="B14" s="73"/>
      <c r="C14" s="341"/>
      <c r="D14" s="76"/>
      <c r="E14" s="344"/>
      <c r="F14" s="344"/>
      <c r="G14" s="344"/>
      <c r="H14" s="344"/>
      <c r="I14" s="344"/>
      <c r="J14" s="344"/>
      <c r="K14" s="344"/>
      <c r="L14" s="344"/>
      <c r="M14" s="341"/>
    </row>
    <row r="15" spans="1:14" s="59" customFormat="1" ht="24" customHeight="1">
      <c r="A15" s="73"/>
      <c r="B15" s="73"/>
      <c r="C15" s="341"/>
      <c r="D15" s="76"/>
      <c r="E15" s="344"/>
      <c r="F15" s="344"/>
      <c r="G15" s="344"/>
      <c r="H15" s="344"/>
      <c r="I15" s="344"/>
      <c r="J15" s="344"/>
      <c r="K15" s="344"/>
      <c r="L15" s="344"/>
      <c r="M15" s="341"/>
    </row>
    <row r="16" spans="1:14" s="59" customFormat="1" ht="24" customHeight="1">
      <c r="A16" s="73"/>
      <c r="B16" s="73"/>
      <c r="C16" s="341"/>
      <c r="D16" s="76"/>
      <c r="E16" s="344"/>
      <c r="F16" s="344"/>
      <c r="G16" s="344"/>
      <c r="H16" s="344"/>
      <c r="I16" s="344"/>
      <c r="J16" s="344"/>
      <c r="K16" s="344"/>
      <c r="L16" s="344"/>
      <c r="M16" s="341"/>
    </row>
    <row r="17" spans="1:14" s="59" customFormat="1" ht="24" customHeight="1">
      <c r="A17" s="73"/>
      <c r="B17" s="73"/>
      <c r="C17" s="341"/>
      <c r="D17" s="76"/>
      <c r="E17" s="344"/>
      <c r="F17" s="344"/>
      <c r="G17" s="344"/>
      <c r="H17" s="344"/>
      <c r="I17" s="344"/>
      <c r="J17" s="344"/>
      <c r="K17" s="344"/>
      <c r="L17" s="344"/>
      <c r="M17" s="341"/>
    </row>
    <row r="18" spans="1:14" s="341" customFormat="1" ht="24" customHeight="1">
      <c r="A18" s="433" t="s">
        <v>27</v>
      </c>
      <c r="B18" s="433"/>
      <c r="E18" s="437">
        <f>TRUNC(SUM(F4:$F$17),1)</f>
        <v>0</v>
      </c>
      <c r="F18" s="437"/>
      <c r="G18" s="437">
        <f>TRUNC(SUM(H4:$H$17),1)</f>
        <v>0</v>
      </c>
      <c r="H18" s="437"/>
      <c r="I18" s="436"/>
      <c r="J18" s="436"/>
      <c r="K18" s="437">
        <f>TRUNC(E18+G18+I18,0)</f>
        <v>0</v>
      </c>
      <c r="L18" s="437"/>
      <c r="N18" s="341">
        <f>SUM(L4:L13)-K18</f>
        <v>0</v>
      </c>
    </row>
  </sheetData>
  <mergeCells count="15">
    <mergeCell ref="I1:J1"/>
    <mergeCell ref="K1:L1"/>
    <mergeCell ref="M1:M2"/>
    <mergeCell ref="A3:B3"/>
    <mergeCell ref="A18:B18"/>
    <mergeCell ref="E18:F18"/>
    <mergeCell ref="G18:H18"/>
    <mergeCell ref="I18:J18"/>
    <mergeCell ref="K18:L18"/>
    <mergeCell ref="A1:A2"/>
    <mergeCell ref="B1:B2"/>
    <mergeCell ref="C1:C2"/>
    <mergeCell ref="D1:D2"/>
    <mergeCell ref="E1:F1"/>
    <mergeCell ref="G1:H1"/>
  </mergeCells>
  <phoneticPr fontId="7" type="noConversion"/>
  <printOptions gridLines="1"/>
  <pageMargins left="0.98" right="0.47" top="1.26" bottom="0.52" header="0.83" footer="0.5699999999999999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FF00"/>
  </sheetPr>
  <dimension ref="A1:O91"/>
  <sheetViews>
    <sheetView view="pageBreakPreview" zoomScaleNormal="80" zoomScaleSheetLayoutView="100" workbookViewId="0">
      <pane xSplit="4" ySplit="2" topLeftCell="E27" activePane="bottomRight" state="frozen"/>
      <selection activeCell="G12" sqref="G12"/>
      <selection pane="topRight" activeCell="G12" sqref="G12"/>
      <selection pane="bottomLeft" activeCell="G12" sqref="G12"/>
      <selection pane="bottomRight" activeCell="E4" sqref="E4:L23"/>
    </sheetView>
  </sheetViews>
  <sheetFormatPr defaultRowHeight="21.95" customHeight="1"/>
  <cols>
    <col min="1" max="1" width="20.7109375" style="78" customWidth="1"/>
    <col min="2" max="2" width="15.7109375" style="78" customWidth="1"/>
    <col min="3" max="3" width="4.7109375" style="79" customWidth="1"/>
    <col min="4" max="4" width="7.7109375" style="88" customWidth="1"/>
    <col min="5" max="13" width="10.7109375" style="79" customWidth="1"/>
    <col min="14" max="14" width="9.85546875" style="81" customWidth="1"/>
    <col min="15" max="15" width="12.28515625" style="81" customWidth="1"/>
    <col min="16" max="16384" width="9.140625" style="81"/>
  </cols>
  <sheetData>
    <row r="1" spans="1:15" s="341" customFormat="1" ht="24" customHeight="1">
      <c r="A1" s="434" t="s">
        <v>16</v>
      </c>
      <c r="B1" s="434" t="s">
        <v>28</v>
      </c>
      <c r="C1" s="430" t="s">
        <v>17</v>
      </c>
      <c r="D1" s="439" t="s">
        <v>18</v>
      </c>
      <c r="E1" s="430" t="s">
        <v>19</v>
      </c>
      <c r="F1" s="430"/>
      <c r="G1" s="430" t="s">
        <v>20</v>
      </c>
      <c r="H1" s="430"/>
      <c r="I1" s="430" t="s">
        <v>21</v>
      </c>
      <c r="J1" s="430"/>
      <c r="K1" s="430" t="s">
        <v>22</v>
      </c>
      <c r="L1" s="430"/>
      <c r="M1" s="430" t="s">
        <v>23</v>
      </c>
      <c r="N1" s="342"/>
      <c r="O1" s="342"/>
    </row>
    <row r="2" spans="1:15" s="341" customFormat="1" ht="24" customHeight="1">
      <c r="A2" s="434"/>
      <c r="B2" s="434"/>
      <c r="C2" s="430"/>
      <c r="D2" s="439"/>
      <c r="E2" s="342" t="s">
        <v>24</v>
      </c>
      <c r="F2" s="342" t="s">
        <v>25</v>
      </c>
      <c r="G2" s="342" t="s">
        <v>24</v>
      </c>
      <c r="H2" s="342" t="s">
        <v>25</v>
      </c>
      <c r="I2" s="342" t="s">
        <v>24</v>
      </c>
      <c r="J2" s="342" t="s">
        <v>25</v>
      </c>
      <c r="K2" s="342" t="s">
        <v>24</v>
      </c>
      <c r="L2" s="342" t="s">
        <v>25</v>
      </c>
      <c r="M2" s="430"/>
      <c r="N2" s="342"/>
      <c r="O2" s="342"/>
    </row>
    <row r="3" spans="1:15" s="341" customFormat="1" ht="24" customHeight="1">
      <c r="A3" s="432" t="str">
        <f>'전기 단가비교표'!A68</f>
        <v>6. 전등설비공사(리모델링)</v>
      </c>
      <c r="B3" s="432"/>
      <c r="C3" s="342"/>
      <c r="D3" s="346"/>
      <c r="E3" s="342"/>
      <c r="F3" s="342"/>
      <c r="G3" s="342"/>
      <c r="H3" s="342"/>
      <c r="I3" s="342"/>
      <c r="J3" s="342"/>
      <c r="K3" s="342"/>
      <c r="L3" s="342"/>
      <c r="M3" s="342"/>
      <c r="N3" s="342"/>
    </row>
    <row r="4" spans="1:15" s="341" customFormat="1" ht="24" customHeight="1">
      <c r="A4" s="73" t="str">
        <f>'전기 단가비교표'!A69</f>
        <v>경질비닐전선관</v>
      </c>
      <c r="B4" s="73" t="str">
        <f>'전기 단가비교표'!B69</f>
        <v>HI 16C</v>
      </c>
      <c r="C4" s="343" t="str">
        <f>'전기 단가비교표'!C69</f>
        <v>M</v>
      </c>
      <c r="D4" s="387">
        <f ca="1">OFFSET('6. 전등설비 산출표(리모델링)'!$F$16,,ROW(A1)-1)</f>
        <v>85</v>
      </c>
      <c r="E4" s="344"/>
      <c r="F4" s="344"/>
      <c r="G4" s="345"/>
      <c r="H4" s="344"/>
      <c r="I4" s="345"/>
      <c r="J4" s="344"/>
      <c r="K4" s="344"/>
      <c r="L4" s="344"/>
      <c r="M4" s="72">
        <f>'전기 단가비교표'!N42</f>
        <v>0</v>
      </c>
      <c r="N4" s="342"/>
      <c r="O4" s="342"/>
    </row>
    <row r="5" spans="1:15" s="341" customFormat="1" ht="24" customHeight="1">
      <c r="A5" s="73" t="str">
        <f>'전기 단가비교표'!A70</f>
        <v>경질비닐전선관</v>
      </c>
      <c r="B5" s="73" t="str">
        <f>'전기 단가비교표'!B70</f>
        <v>HI 22C</v>
      </c>
      <c r="C5" s="343" t="str">
        <f>'전기 단가비교표'!C70</f>
        <v>M</v>
      </c>
      <c r="D5" s="387">
        <f ca="1">OFFSET('6. 전등설비 산출표(리모델링)'!$F$16,,ROW(A2)-1)</f>
        <v>43</v>
      </c>
      <c r="E5" s="344"/>
      <c r="F5" s="344"/>
      <c r="G5" s="345"/>
      <c r="H5" s="344"/>
      <c r="I5" s="345"/>
      <c r="J5" s="344"/>
      <c r="K5" s="344"/>
      <c r="L5" s="344"/>
      <c r="M5" s="72">
        <f>'전기 단가비교표'!N43</f>
        <v>0</v>
      </c>
      <c r="N5" s="342"/>
      <c r="O5" s="342"/>
    </row>
    <row r="6" spans="1:15" s="341" customFormat="1" ht="24" customHeight="1">
      <c r="A6" s="73" t="str">
        <f>'전기 단가비교표'!A71</f>
        <v>1종가요전선관</v>
      </c>
      <c r="B6" s="73" t="str">
        <f>'전기 단가비교표'!B71</f>
        <v>고장력비방수 16C</v>
      </c>
      <c r="C6" s="343" t="str">
        <f>'전기 단가비교표'!C71</f>
        <v>M</v>
      </c>
      <c r="D6" s="387">
        <f ca="1">OFFSET('6. 전등설비 산출표(리모델링)'!$F$16,,ROW(A3)-1)</f>
        <v>30</v>
      </c>
      <c r="E6" s="344"/>
      <c r="F6" s="344"/>
      <c r="G6" s="345"/>
      <c r="H6" s="344"/>
      <c r="I6" s="345"/>
      <c r="J6" s="344"/>
      <c r="K6" s="344"/>
      <c r="L6" s="344"/>
      <c r="M6" s="72">
        <f>'전기 단가비교표'!N44</f>
        <v>0</v>
      </c>
      <c r="N6" s="342"/>
      <c r="O6" s="342"/>
    </row>
    <row r="7" spans="1:15" s="341" customFormat="1" ht="24" customHeight="1">
      <c r="A7" s="73" t="str">
        <f>'전기 단가비교표'!A72</f>
        <v>450V 난연절연전선(친환경)</v>
      </c>
      <c r="B7" s="73" t="str">
        <f>'전기 단가비교표'!B72</f>
        <v>HFIX 2.5㎟(1.78)단선</v>
      </c>
      <c r="C7" s="343" t="str">
        <f>'전기 단가비교표'!C72</f>
        <v>M</v>
      </c>
      <c r="D7" s="387">
        <f ca="1">OFFSET('6. 전등설비 산출표(리모델링)'!$F$16,,ROW(A4)-1)</f>
        <v>520</v>
      </c>
      <c r="E7" s="344"/>
      <c r="F7" s="344"/>
      <c r="G7" s="345"/>
      <c r="H7" s="344"/>
      <c r="I7" s="345"/>
      <c r="J7" s="344"/>
      <c r="K7" s="344"/>
      <c r="L7" s="344"/>
      <c r="M7" s="72"/>
      <c r="N7" s="342"/>
      <c r="O7" s="342"/>
    </row>
    <row r="8" spans="1:15" s="341" customFormat="1" ht="24" customHeight="1">
      <c r="A8" s="73" t="str">
        <f>'전기 단가비교표'!A73</f>
        <v>아우렛박스</v>
      </c>
      <c r="B8" s="73" t="str">
        <f>'전기 단가비교표'!B73</f>
        <v>8각 54MM</v>
      </c>
      <c r="C8" s="343" t="str">
        <f>'전기 단가비교표'!C73</f>
        <v>EA</v>
      </c>
      <c r="D8" s="387">
        <f ca="1">OFFSET('6. 전등설비 산출표(리모델링)'!$F$16,,ROW(A5)-1)</f>
        <v>23</v>
      </c>
      <c r="E8" s="344"/>
      <c r="F8" s="344"/>
      <c r="G8" s="345"/>
      <c r="H8" s="344"/>
      <c r="I8" s="345"/>
      <c r="J8" s="344"/>
      <c r="K8" s="344"/>
      <c r="L8" s="344"/>
      <c r="M8" s="72"/>
      <c r="N8" s="342"/>
      <c r="O8" s="342"/>
    </row>
    <row r="9" spans="1:15" s="341" customFormat="1" ht="24" customHeight="1">
      <c r="A9" s="73" t="str">
        <f>'전기 단가비교표'!A74</f>
        <v>아웃렛박스</v>
      </c>
      <c r="B9" s="73" t="str">
        <f>'전기 단가비교표'!B74</f>
        <v>8각 평커버</v>
      </c>
      <c r="C9" s="343" t="str">
        <f>'전기 단가비교표'!C74</f>
        <v>EA</v>
      </c>
      <c r="D9" s="387">
        <f ca="1">OFFSET('6. 전등설비 산출표(리모델링)'!$F$16,,ROW(A6)-1)</f>
        <v>23</v>
      </c>
      <c r="E9" s="344"/>
      <c r="F9" s="344"/>
      <c r="G9" s="345"/>
      <c r="H9" s="344"/>
      <c r="I9" s="345"/>
      <c r="J9" s="344"/>
      <c r="K9" s="344"/>
      <c r="L9" s="344"/>
      <c r="M9" s="72"/>
      <c r="N9" s="342"/>
      <c r="O9" s="342"/>
    </row>
    <row r="10" spans="1:15" s="341" customFormat="1" ht="24" customHeight="1">
      <c r="A10" s="73" t="str">
        <f>'전기 단가비교표'!A75</f>
        <v>아우렛박스</v>
      </c>
      <c r="B10" s="73" t="str">
        <f>'전기 단가비교표'!B75</f>
        <v>4각 54MM</v>
      </c>
      <c r="C10" s="343" t="str">
        <f>'전기 단가비교표'!C75</f>
        <v>EA</v>
      </c>
      <c r="D10" s="387">
        <f ca="1">OFFSET('6. 전등설비 산출표(리모델링)'!$F$16,,ROW(A7)-1)</f>
        <v>4</v>
      </c>
      <c r="E10" s="344"/>
      <c r="F10" s="344"/>
      <c r="G10" s="345"/>
      <c r="H10" s="344"/>
      <c r="I10" s="345"/>
      <c r="J10" s="344"/>
      <c r="K10" s="344"/>
      <c r="L10" s="344"/>
      <c r="M10" s="72"/>
      <c r="N10" s="342"/>
      <c r="O10" s="342"/>
    </row>
    <row r="11" spans="1:15" s="341" customFormat="1" ht="24" customHeight="1">
      <c r="A11" s="73" t="str">
        <f>'전기 단가비교표'!A76</f>
        <v>스위치박스</v>
      </c>
      <c r="B11" s="73" t="str">
        <f>'전기 단가비교표'!B76</f>
        <v>4각 평커버</v>
      </c>
      <c r="C11" s="343" t="str">
        <f>'전기 단가비교표'!C76</f>
        <v>EA</v>
      </c>
      <c r="D11" s="387">
        <f ca="1">OFFSET('6. 전등설비 산출표(리모델링)'!$F$16,,ROW(A8)-1)</f>
        <v>4</v>
      </c>
      <c r="E11" s="344"/>
      <c r="F11" s="344"/>
      <c r="G11" s="345"/>
      <c r="H11" s="344"/>
      <c r="I11" s="345"/>
      <c r="J11" s="344"/>
      <c r="K11" s="344"/>
      <c r="L11" s="344"/>
      <c r="M11" s="72"/>
      <c r="N11" s="342"/>
      <c r="O11" s="342"/>
    </row>
    <row r="12" spans="1:15" s="341" customFormat="1" ht="24" customHeight="1">
      <c r="A12" s="73" t="str">
        <f>'전기 단가비교표'!A77</f>
        <v>스위치박스</v>
      </c>
      <c r="B12" s="73" t="str">
        <f>'전기 단가비교표'!B77</f>
        <v>1개용 54MM</v>
      </c>
      <c r="C12" s="343" t="str">
        <f>'전기 단가비교표'!C77</f>
        <v>EA</v>
      </c>
      <c r="D12" s="387">
        <f ca="1">OFFSET('6. 전등설비 산출표(리모델링)'!$F$16,,ROW(A9)-1)</f>
        <v>7</v>
      </c>
      <c r="E12" s="344"/>
      <c r="F12" s="344"/>
      <c r="G12" s="345"/>
      <c r="H12" s="344"/>
      <c r="I12" s="345"/>
      <c r="J12" s="344"/>
      <c r="K12" s="344"/>
      <c r="L12" s="344"/>
      <c r="M12" s="72"/>
      <c r="N12" s="342"/>
      <c r="O12" s="342"/>
    </row>
    <row r="13" spans="1:15" s="341" customFormat="1" ht="24" customHeight="1">
      <c r="A13" s="73" t="str">
        <f>'전기 단가비교표'!A78</f>
        <v>매입 1로스위치</v>
      </c>
      <c r="B13" s="73" t="str">
        <f>'전기 단가비교표'!B78</f>
        <v>15A 250V 1구</v>
      </c>
      <c r="C13" s="343" t="str">
        <f>'전기 단가비교표'!C78</f>
        <v>EA</v>
      </c>
      <c r="D13" s="387">
        <f ca="1">OFFSET('6. 전등설비 산출표(리모델링)'!$F$16,,ROW(A10)-1)</f>
        <v>1</v>
      </c>
      <c r="E13" s="344"/>
      <c r="F13" s="344"/>
      <c r="G13" s="345"/>
      <c r="H13" s="344"/>
      <c r="I13" s="345"/>
      <c r="J13" s="344"/>
      <c r="K13" s="344"/>
      <c r="L13" s="344"/>
      <c r="M13" s="72"/>
      <c r="N13" s="342"/>
      <c r="O13" s="342"/>
    </row>
    <row r="14" spans="1:15" s="341" customFormat="1" ht="24" customHeight="1">
      <c r="A14" s="73" t="str">
        <f>'전기 단가비교표'!A79</f>
        <v>매입 1로스위치</v>
      </c>
      <c r="B14" s="73" t="str">
        <f>'전기 단가비교표'!B79</f>
        <v>15A 250V 2구</v>
      </c>
      <c r="C14" s="343" t="str">
        <f>'전기 단가비교표'!C79</f>
        <v>EA</v>
      </c>
      <c r="D14" s="387">
        <f ca="1">OFFSET('6. 전등설비 산출표(리모델링)'!$F$16,,ROW(A11)-1)</f>
        <v>5</v>
      </c>
      <c r="E14" s="344"/>
      <c r="F14" s="344"/>
      <c r="G14" s="345"/>
      <c r="H14" s="344"/>
      <c r="I14" s="345"/>
      <c r="J14" s="344"/>
      <c r="K14" s="344"/>
      <c r="L14" s="344"/>
      <c r="M14" s="72"/>
      <c r="N14" s="342"/>
      <c r="O14" s="342"/>
    </row>
    <row r="15" spans="1:15" s="341" customFormat="1" ht="24" customHeight="1">
      <c r="A15" s="73" t="str">
        <f>'전기 단가비교표'!A80</f>
        <v>매입 1로스위치</v>
      </c>
      <c r="B15" s="73" t="str">
        <f>'전기 단가비교표'!B80</f>
        <v>15A 250V 3구</v>
      </c>
      <c r="C15" s="343" t="str">
        <f>'전기 단가비교표'!C80</f>
        <v>EA</v>
      </c>
      <c r="D15" s="387">
        <f ca="1">OFFSET('6. 전등설비 산출표(리모델링)'!$F$16,,ROW(A12)-1)</f>
        <v>1</v>
      </c>
      <c r="E15" s="344"/>
      <c r="F15" s="344"/>
      <c r="G15" s="345"/>
      <c r="H15" s="344"/>
      <c r="I15" s="345"/>
      <c r="J15" s="344"/>
      <c r="K15" s="344"/>
      <c r="L15" s="344"/>
      <c r="M15" s="72"/>
      <c r="N15" s="342"/>
      <c r="O15" s="342"/>
    </row>
    <row r="16" spans="1:15" s="59" customFormat="1" ht="24" customHeight="1">
      <c r="A16" s="73" t="str">
        <f>'전기 단가비교표'!A81</f>
        <v>조명기구</v>
      </c>
      <c r="B16" s="73" t="str">
        <f>'전기 단가비교표'!B81</f>
        <v>FA TYPE (LED40W 매입)</v>
      </c>
      <c r="C16" s="343" t="str">
        <f>'전기 단가비교표'!C81</f>
        <v>EA</v>
      </c>
      <c r="D16" s="387">
        <f ca="1">OFFSET('6. 전등설비 산출표(리모델링)'!$F$16,,ROW(A13)-1)</f>
        <v>1</v>
      </c>
      <c r="E16" s="344"/>
      <c r="F16" s="344"/>
      <c r="G16" s="345"/>
      <c r="H16" s="344"/>
      <c r="I16" s="345"/>
      <c r="J16" s="344"/>
      <c r="K16" s="344"/>
      <c r="L16" s="344"/>
      <c r="M16" s="72" t="s">
        <v>12</v>
      </c>
    </row>
    <row r="17" spans="1:15" s="341" customFormat="1" ht="24" customHeight="1">
      <c r="A17" s="73" t="str">
        <f>'전기 단가비교표'!A82</f>
        <v>조명기구</v>
      </c>
      <c r="B17" s="73" t="str">
        <f>'전기 단가비교표'!B82</f>
        <v>FB TYPE (LED40W 매입)</v>
      </c>
      <c r="C17" s="343" t="str">
        <f>'전기 단가비교표'!C82</f>
        <v>EA</v>
      </c>
      <c r="D17" s="387">
        <f ca="1">OFFSET('6. 전등설비 산출표(리모델링)'!$F$16,,ROW(A14)-1)</f>
        <v>4</v>
      </c>
      <c r="E17" s="344"/>
      <c r="F17" s="344"/>
      <c r="G17" s="345"/>
      <c r="H17" s="344"/>
      <c r="I17" s="345"/>
      <c r="J17" s="344"/>
      <c r="K17" s="344"/>
      <c r="L17" s="344"/>
      <c r="M17" s="72" t="s">
        <v>12</v>
      </c>
      <c r="N17" s="342"/>
      <c r="O17" s="342"/>
    </row>
    <row r="18" spans="1:15" s="59" customFormat="1" ht="24" customHeight="1">
      <c r="A18" s="73" t="str">
        <f>'전기 단가비교표'!A83</f>
        <v>조명기구</v>
      </c>
      <c r="B18" s="73" t="str">
        <f>'전기 단가비교표'!B83</f>
        <v>EA TYPE (LED10~12W 다운)</v>
      </c>
      <c r="C18" s="343" t="str">
        <f>'전기 단가비교표'!C83</f>
        <v>EA</v>
      </c>
      <c r="D18" s="387">
        <f ca="1">OFFSET('6. 전등설비 산출표(리모델링)'!$F$16,,ROW(A15)-1)</f>
        <v>20</v>
      </c>
      <c r="E18" s="344"/>
      <c r="F18" s="344"/>
      <c r="G18" s="345"/>
      <c r="H18" s="344"/>
      <c r="I18" s="345"/>
      <c r="J18" s="344"/>
      <c r="K18" s="344"/>
      <c r="L18" s="344"/>
      <c r="M18" s="72" t="s">
        <v>12</v>
      </c>
    </row>
    <row r="19" spans="1:15" s="59" customFormat="1" ht="24" customHeight="1">
      <c r="A19" s="73" t="str">
        <f>'전기 단가비교표'!A84</f>
        <v>조명기구</v>
      </c>
      <c r="B19" s="73" t="str">
        <f>'전기 단가비교표'!B84</f>
        <v>IA TYPE(LED10W~15W원형직부)</v>
      </c>
      <c r="C19" s="343" t="str">
        <f>'전기 단가비교표'!C84</f>
        <v>EA</v>
      </c>
      <c r="D19" s="387">
        <f ca="1">OFFSET('6. 전등설비 산출표(리모델링)'!$F$16,,ROW(A16)-1)</f>
        <v>1</v>
      </c>
      <c r="E19" s="344"/>
      <c r="F19" s="344"/>
      <c r="G19" s="345"/>
      <c r="H19" s="344"/>
      <c r="I19" s="345"/>
      <c r="J19" s="344"/>
      <c r="K19" s="344"/>
      <c r="L19" s="344"/>
      <c r="M19" s="72" t="s">
        <v>12</v>
      </c>
    </row>
    <row r="20" spans="1:15" s="59" customFormat="1" ht="24" customHeight="1">
      <c r="A20" s="73" t="s">
        <v>34</v>
      </c>
      <c r="B20" s="73" t="s">
        <v>35</v>
      </c>
      <c r="C20" s="341" t="s">
        <v>26</v>
      </c>
      <c r="D20" s="387">
        <v>1</v>
      </c>
      <c r="E20" s="344"/>
      <c r="F20" s="344"/>
      <c r="G20" s="345"/>
      <c r="H20" s="344"/>
      <c r="I20" s="345"/>
      <c r="J20" s="344"/>
      <c r="K20" s="344"/>
      <c r="L20" s="344"/>
      <c r="M20" s="341"/>
    </row>
    <row r="21" spans="1:15" s="59" customFormat="1" ht="24" customHeight="1">
      <c r="A21" s="73" t="s">
        <v>29</v>
      </c>
      <c r="B21" s="73" t="s">
        <v>30</v>
      </c>
      <c r="C21" s="341" t="s">
        <v>26</v>
      </c>
      <c r="D21" s="388">
        <v>1</v>
      </c>
      <c r="E21" s="344"/>
      <c r="F21" s="344"/>
      <c r="G21" s="345"/>
      <c r="H21" s="344"/>
      <c r="I21" s="345"/>
      <c r="J21" s="344"/>
      <c r="K21" s="344"/>
      <c r="L21" s="344"/>
      <c r="M21" s="341"/>
    </row>
    <row r="22" spans="1:15" s="59" customFormat="1" ht="24" customHeight="1">
      <c r="A22" s="73" t="s">
        <v>31</v>
      </c>
      <c r="B22" s="73" t="str">
        <f>'6. 전등설비 산출표(리모델링)'!E19</f>
        <v>내선전공</v>
      </c>
      <c r="C22" s="341" t="str">
        <f>'6. 전등설비 산출표(리모델링)'!C19</f>
        <v>인</v>
      </c>
      <c r="D22" s="390">
        <f>'6. 전등설비 산출표(리모델링)'!B19</f>
        <v>24</v>
      </c>
      <c r="E22" s="344"/>
      <c r="F22" s="344"/>
      <c r="G22" s="344"/>
      <c r="H22" s="344"/>
      <c r="I22" s="345"/>
      <c r="J22" s="344"/>
      <c r="K22" s="344"/>
      <c r="L22" s="344"/>
      <c r="M22" s="341"/>
    </row>
    <row r="23" spans="1:15" s="59" customFormat="1" ht="24" customHeight="1">
      <c r="A23" s="73" t="s">
        <v>32</v>
      </c>
      <c r="B23" s="73" t="s">
        <v>33</v>
      </c>
      <c r="C23" s="341" t="s">
        <v>26</v>
      </c>
      <c r="D23" s="390">
        <v>1</v>
      </c>
      <c r="E23" s="344"/>
      <c r="F23" s="344"/>
      <c r="G23" s="345"/>
      <c r="H23" s="344"/>
      <c r="I23" s="345"/>
      <c r="J23" s="344"/>
      <c r="K23" s="344"/>
      <c r="L23" s="344"/>
      <c r="M23" s="341"/>
    </row>
    <row r="24" spans="1:15" s="59" customFormat="1" ht="24" customHeight="1">
      <c r="A24" s="73"/>
      <c r="B24" s="73"/>
      <c r="C24" s="341"/>
      <c r="D24" s="86"/>
      <c r="E24" s="344"/>
      <c r="F24" s="344"/>
      <c r="G24" s="345"/>
      <c r="H24" s="344"/>
      <c r="I24" s="345"/>
      <c r="J24" s="344"/>
      <c r="K24" s="344"/>
      <c r="L24" s="344"/>
      <c r="M24" s="341"/>
    </row>
    <row r="25" spans="1:15" s="59" customFormat="1" ht="24" customHeight="1">
      <c r="A25" s="73"/>
      <c r="B25" s="73"/>
      <c r="C25" s="341"/>
      <c r="D25" s="86"/>
      <c r="E25" s="344"/>
      <c r="F25" s="344"/>
      <c r="G25" s="345"/>
      <c r="H25" s="344"/>
      <c r="I25" s="345"/>
      <c r="J25" s="344"/>
      <c r="K25" s="344"/>
      <c r="L25" s="344"/>
      <c r="M25" s="341"/>
    </row>
    <row r="26" spans="1:15" s="59" customFormat="1" ht="24" customHeight="1">
      <c r="A26" s="73"/>
      <c r="B26" s="73"/>
      <c r="C26" s="341"/>
      <c r="D26" s="86"/>
      <c r="E26" s="344"/>
      <c r="F26" s="344"/>
      <c r="G26" s="345"/>
      <c r="H26" s="344"/>
      <c r="I26" s="345"/>
      <c r="J26" s="344"/>
      <c r="K26" s="344"/>
      <c r="L26" s="344"/>
      <c r="M26" s="341"/>
    </row>
    <row r="27" spans="1:15" s="59" customFormat="1" ht="24" customHeight="1">
      <c r="A27" s="73"/>
      <c r="B27" s="73"/>
      <c r="C27" s="341"/>
      <c r="D27" s="86"/>
      <c r="E27" s="344"/>
      <c r="F27" s="344"/>
      <c r="G27" s="345"/>
      <c r="H27" s="344"/>
      <c r="I27" s="345"/>
      <c r="J27" s="344"/>
      <c r="K27" s="344"/>
      <c r="L27" s="344"/>
      <c r="M27" s="341"/>
    </row>
    <row r="28" spans="1:15" s="59" customFormat="1" ht="24" customHeight="1">
      <c r="A28" s="73"/>
      <c r="B28" s="73"/>
      <c r="C28" s="341"/>
      <c r="D28" s="86"/>
      <c r="E28" s="344"/>
      <c r="F28" s="344"/>
      <c r="G28" s="345"/>
      <c r="H28" s="344"/>
      <c r="I28" s="345"/>
      <c r="J28" s="344"/>
      <c r="K28" s="344"/>
      <c r="L28" s="344"/>
      <c r="M28" s="341"/>
    </row>
    <row r="29" spans="1:15" s="59" customFormat="1" ht="24" customHeight="1">
      <c r="A29" s="73"/>
      <c r="B29" s="73"/>
      <c r="C29" s="341"/>
      <c r="D29" s="86"/>
      <c r="E29" s="344"/>
      <c r="F29" s="344"/>
      <c r="G29" s="345"/>
      <c r="H29" s="344"/>
      <c r="I29" s="345"/>
      <c r="J29" s="344"/>
      <c r="K29" s="344"/>
      <c r="L29" s="344"/>
      <c r="M29" s="341"/>
    </row>
    <row r="30" spans="1:15" s="59" customFormat="1" ht="24" customHeight="1">
      <c r="A30" s="73"/>
      <c r="B30" s="73"/>
      <c r="C30" s="341"/>
      <c r="D30" s="86"/>
      <c r="E30" s="344"/>
      <c r="F30" s="344"/>
      <c r="G30" s="345"/>
      <c r="H30" s="344"/>
      <c r="I30" s="345"/>
      <c r="J30" s="344"/>
      <c r="K30" s="344"/>
      <c r="L30" s="344"/>
      <c r="M30" s="341"/>
    </row>
    <row r="31" spans="1:15" s="59" customFormat="1" ht="24" customHeight="1">
      <c r="A31" s="73"/>
      <c r="B31" s="73"/>
      <c r="C31" s="341"/>
      <c r="D31" s="86"/>
      <c r="E31" s="344"/>
      <c r="F31" s="344"/>
      <c r="G31" s="345"/>
      <c r="H31" s="344"/>
      <c r="I31" s="345"/>
      <c r="J31" s="344"/>
      <c r="K31" s="344"/>
      <c r="L31" s="344"/>
      <c r="M31" s="341"/>
    </row>
    <row r="32" spans="1:15" s="59" customFormat="1" ht="24" customHeight="1">
      <c r="A32" s="73"/>
      <c r="B32" s="73"/>
      <c r="C32" s="341"/>
      <c r="D32" s="86"/>
      <c r="E32" s="344"/>
      <c r="F32" s="344"/>
      <c r="G32" s="345"/>
      <c r="H32" s="344"/>
      <c r="I32" s="345"/>
      <c r="J32" s="344"/>
      <c r="K32" s="344"/>
      <c r="L32" s="344"/>
      <c r="M32" s="341"/>
    </row>
    <row r="33" spans="1:14" s="59" customFormat="1" ht="24" customHeight="1">
      <c r="A33" s="433" t="s">
        <v>27</v>
      </c>
      <c r="B33" s="433"/>
      <c r="C33" s="341"/>
      <c r="D33" s="87"/>
      <c r="E33" s="437">
        <f>TRUNC(SUM(F4:$F$32),1)</f>
        <v>0</v>
      </c>
      <c r="F33" s="437"/>
      <c r="G33" s="438">
        <f>TRUNC(SUM($H4:H$32),1)</f>
        <v>0</v>
      </c>
      <c r="H33" s="438"/>
      <c r="I33" s="438"/>
      <c r="J33" s="438"/>
      <c r="K33" s="437">
        <f>TRUNC(E33+G33+I33,0)</f>
        <v>0</v>
      </c>
      <c r="L33" s="437"/>
      <c r="M33" s="341"/>
      <c r="N33" s="59">
        <f>SUM(L4:L23)-K33</f>
        <v>0</v>
      </c>
    </row>
    <row r="34" spans="1:14" ht="20.100000000000001" customHeight="1"/>
    <row r="35" spans="1:14" ht="20.100000000000001" customHeight="1"/>
    <row r="36" spans="1:14" ht="20.100000000000001" customHeight="1"/>
    <row r="37" spans="1:14" ht="20.100000000000001" customHeight="1"/>
    <row r="38" spans="1:14" ht="20.100000000000001" customHeight="1"/>
    <row r="39" spans="1:14" ht="20.100000000000001" customHeight="1"/>
    <row r="40" spans="1:14" ht="20.100000000000001" customHeight="1"/>
    <row r="41" spans="1:14" ht="20.100000000000001" customHeight="1"/>
    <row r="42" spans="1:14" ht="20.100000000000001" customHeight="1"/>
    <row r="43" spans="1:14" ht="20.100000000000001" customHeight="1"/>
    <row r="44" spans="1:14" ht="20.100000000000001" customHeight="1"/>
    <row r="45" spans="1:14" ht="20.100000000000001" customHeight="1"/>
    <row r="46" spans="1:14" ht="20.100000000000001" customHeight="1"/>
    <row r="47" spans="1:14" ht="20.100000000000001" customHeight="1"/>
    <row r="48" spans="1:14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</sheetData>
  <mergeCells count="15">
    <mergeCell ref="I1:J1"/>
    <mergeCell ref="K1:L1"/>
    <mergeCell ref="M1:M2"/>
    <mergeCell ref="A3:B3"/>
    <mergeCell ref="A33:B33"/>
    <mergeCell ref="E33:F33"/>
    <mergeCell ref="G33:H33"/>
    <mergeCell ref="I33:J33"/>
    <mergeCell ref="K33:L33"/>
    <mergeCell ref="A1:A2"/>
    <mergeCell ref="B1:B2"/>
    <mergeCell ref="C1:C2"/>
    <mergeCell ref="D1:D2"/>
    <mergeCell ref="E1:F1"/>
    <mergeCell ref="G1:H1"/>
  </mergeCells>
  <phoneticPr fontId="7" type="noConversion"/>
  <printOptions gridLines="1"/>
  <pageMargins left="0.98" right="0.47" top="1.18" bottom="0.71" header="0.79" footer="0.55000000000000004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R41"/>
  <sheetViews>
    <sheetView showZeros="0" view="pageBreakPreview" zoomScaleNormal="85" zoomScaleSheetLayoutView="100" workbookViewId="0">
      <pane xSplit="3" ySplit="2" topLeftCell="D21" activePane="bottomRight" state="frozen"/>
      <selection sqref="A1:XFD1048576"/>
      <selection pane="topRight" sqref="A1:XFD1048576"/>
      <selection pane="bottomLeft" sqref="A1:XFD1048576"/>
      <selection pane="bottomRight" activeCell="E3" sqref="E3:M41"/>
    </sheetView>
  </sheetViews>
  <sheetFormatPr defaultRowHeight="23.1" customHeight="1"/>
  <cols>
    <col min="1" max="1" width="24.28515625" style="59" customWidth="1"/>
    <col min="2" max="2" width="36" style="59" customWidth="1"/>
    <col min="3" max="3" width="4.7109375" style="211" customWidth="1"/>
    <col min="4" max="4" width="7.42578125" style="217" customWidth="1"/>
    <col min="5" max="7" width="10" style="217" customWidth="1"/>
    <col min="8" max="8" width="11.28515625" style="217" bestFit="1" customWidth="1"/>
    <col min="9" max="12" width="10" style="217" customWidth="1"/>
    <col min="13" max="13" width="10" style="211" customWidth="1"/>
    <col min="14" max="14" width="9.140625" style="59"/>
    <col min="15" max="15" width="9.28515625" style="59" bestFit="1" customWidth="1"/>
    <col min="16" max="16" width="14.5703125" style="59" bestFit="1" customWidth="1"/>
    <col min="17" max="17" width="9.140625" style="59"/>
    <col min="18" max="18" width="13" style="59" bestFit="1" customWidth="1"/>
    <col min="19" max="19" width="11" style="59" bestFit="1" customWidth="1"/>
    <col min="20" max="20" width="9.140625" style="59"/>
    <col min="21" max="21" width="11" style="59" bestFit="1" customWidth="1"/>
    <col min="22" max="256" width="9.140625" style="59"/>
    <col min="257" max="257" width="24.28515625" style="59" customWidth="1"/>
    <col min="258" max="258" width="36" style="59" customWidth="1"/>
    <col min="259" max="259" width="4.7109375" style="59" customWidth="1"/>
    <col min="260" max="260" width="7.42578125" style="59" customWidth="1"/>
    <col min="261" max="263" width="10" style="59" customWidth="1"/>
    <col min="264" max="264" width="11.28515625" style="59" bestFit="1" customWidth="1"/>
    <col min="265" max="269" width="10" style="59" customWidth="1"/>
    <col min="270" max="270" width="9.140625" style="59"/>
    <col min="271" max="271" width="9.28515625" style="59" bestFit="1" customWidth="1"/>
    <col min="272" max="272" width="14.5703125" style="59" bestFit="1" customWidth="1"/>
    <col min="273" max="273" width="9.140625" style="59"/>
    <col min="274" max="274" width="13" style="59" bestFit="1" customWidth="1"/>
    <col min="275" max="275" width="11" style="59" bestFit="1" customWidth="1"/>
    <col min="276" max="276" width="9.140625" style="59"/>
    <col min="277" max="277" width="11" style="59" bestFit="1" customWidth="1"/>
    <col min="278" max="512" width="9.140625" style="59"/>
    <col min="513" max="513" width="24.28515625" style="59" customWidth="1"/>
    <col min="514" max="514" width="36" style="59" customWidth="1"/>
    <col min="515" max="515" width="4.7109375" style="59" customWidth="1"/>
    <col min="516" max="516" width="7.42578125" style="59" customWidth="1"/>
    <col min="517" max="519" width="10" style="59" customWidth="1"/>
    <col min="520" max="520" width="11.28515625" style="59" bestFit="1" customWidth="1"/>
    <col min="521" max="525" width="10" style="59" customWidth="1"/>
    <col min="526" max="526" width="9.140625" style="59"/>
    <col min="527" max="527" width="9.28515625" style="59" bestFit="1" customWidth="1"/>
    <col min="528" max="528" width="14.5703125" style="59" bestFit="1" customWidth="1"/>
    <col min="529" max="529" width="9.140625" style="59"/>
    <col min="530" max="530" width="13" style="59" bestFit="1" customWidth="1"/>
    <col min="531" max="531" width="11" style="59" bestFit="1" customWidth="1"/>
    <col min="532" max="532" width="9.140625" style="59"/>
    <col min="533" max="533" width="11" style="59" bestFit="1" customWidth="1"/>
    <col min="534" max="768" width="9.140625" style="59"/>
    <col min="769" max="769" width="24.28515625" style="59" customWidth="1"/>
    <col min="770" max="770" width="36" style="59" customWidth="1"/>
    <col min="771" max="771" width="4.7109375" style="59" customWidth="1"/>
    <col min="772" max="772" width="7.42578125" style="59" customWidth="1"/>
    <col min="773" max="775" width="10" style="59" customWidth="1"/>
    <col min="776" max="776" width="11.28515625" style="59" bestFit="1" customWidth="1"/>
    <col min="777" max="781" width="10" style="59" customWidth="1"/>
    <col min="782" max="782" width="9.140625" style="59"/>
    <col min="783" max="783" width="9.28515625" style="59" bestFit="1" customWidth="1"/>
    <col min="784" max="784" width="14.5703125" style="59" bestFit="1" customWidth="1"/>
    <col min="785" max="785" width="9.140625" style="59"/>
    <col min="786" max="786" width="13" style="59" bestFit="1" customWidth="1"/>
    <col min="787" max="787" width="11" style="59" bestFit="1" customWidth="1"/>
    <col min="788" max="788" width="9.140625" style="59"/>
    <col min="789" max="789" width="11" style="59" bestFit="1" customWidth="1"/>
    <col min="790" max="1024" width="9.140625" style="59"/>
    <col min="1025" max="1025" width="24.28515625" style="59" customWidth="1"/>
    <col min="1026" max="1026" width="36" style="59" customWidth="1"/>
    <col min="1027" max="1027" width="4.7109375" style="59" customWidth="1"/>
    <col min="1028" max="1028" width="7.42578125" style="59" customWidth="1"/>
    <col min="1029" max="1031" width="10" style="59" customWidth="1"/>
    <col min="1032" max="1032" width="11.28515625" style="59" bestFit="1" customWidth="1"/>
    <col min="1033" max="1037" width="10" style="59" customWidth="1"/>
    <col min="1038" max="1038" width="9.140625" style="59"/>
    <col min="1039" max="1039" width="9.28515625" style="59" bestFit="1" customWidth="1"/>
    <col min="1040" max="1040" width="14.5703125" style="59" bestFit="1" customWidth="1"/>
    <col min="1041" max="1041" width="9.140625" style="59"/>
    <col min="1042" max="1042" width="13" style="59" bestFit="1" customWidth="1"/>
    <col min="1043" max="1043" width="11" style="59" bestFit="1" customWidth="1"/>
    <col min="1044" max="1044" width="9.140625" style="59"/>
    <col min="1045" max="1045" width="11" style="59" bestFit="1" customWidth="1"/>
    <col min="1046" max="1280" width="9.140625" style="59"/>
    <col min="1281" max="1281" width="24.28515625" style="59" customWidth="1"/>
    <col min="1282" max="1282" width="36" style="59" customWidth="1"/>
    <col min="1283" max="1283" width="4.7109375" style="59" customWidth="1"/>
    <col min="1284" max="1284" width="7.42578125" style="59" customWidth="1"/>
    <col min="1285" max="1287" width="10" style="59" customWidth="1"/>
    <col min="1288" max="1288" width="11.28515625" style="59" bestFit="1" customWidth="1"/>
    <col min="1289" max="1293" width="10" style="59" customWidth="1"/>
    <col min="1294" max="1294" width="9.140625" style="59"/>
    <col min="1295" max="1295" width="9.28515625" style="59" bestFit="1" customWidth="1"/>
    <col min="1296" max="1296" width="14.5703125" style="59" bestFit="1" customWidth="1"/>
    <col min="1297" max="1297" width="9.140625" style="59"/>
    <col min="1298" max="1298" width="13" style="59" bestFit="1" customWidth="1"/>
    <col min="1299" max="1299" width="11" style="59" bestFit="1" customWidth="1"/>
    <col min="1300" max="1300" width="9.140625" style="59"/>
    <col min="1301" max="1301" width="11" style="59" bestFit="1" customWidth="1"/>
    <col min="1302" max="1536" width="9.140625" style="59"/>
    <col min="1537" max="1537" width="24.28515625" style="59" customWidth="1"/>
    <col min="1538" max="1538" width="36" style="59" customWidth="1"/>
    <col min="1539" max="1539" width="4.7109375" style="59" customWidth="1"/>
    <col min="1540" max="1540" width="7.42578125" style="59" customWidth="1"/>
    <col min="1541" max="1543" width="10" style="59" customWidth="1"/>
    <col min="1544" max="1544" width="11.28515625" style="59" bestFit="1" customWidth="1"/>
    <col min="1545" max="1549" width="10" style="59" customWidth="1"/>
    <col min="1550" max="1550" width="9.140625" style="59"/>
    <col min="1551" max="1551" width="9.28515625" style="59" bestFit="1" customWidth="1"/>
    <col min="1552" max="1552" width="14.5703125" style="59" bestFit="1" customWidth="1"/>
    <col min="1553" max="1553" width="9.140625" style="59"/>
    <col min="1554" max="1554" width="13" style="59" bestFit="1" customWidth="1"/>
    <col min="1555" max="1555" width="11" style="59" bestFit="1" customWidth="1"/>
    <col min="1556" max="1556" width="9.140625" style="59"/>
    <col min="1557" max="1557" width="11" style="59" bestFit="1" customWidth="1"/>
    <col min="1558" max="1792" width="9.140625" style="59"/>
    <col min="1793" max="1793" width="24.28515625" style="59" customWidth="1"/>
    <col min="1794" max="1794" width="36" style="59" customWidth="1"/>
    <col min="1795" max="1795" width="4.7109375" style="59" customWidth="1"/>
    <col min="1796" max="1796" width="7.42578125" style="59" customWidth="1"/>
    <col min="1797" max="1799" width="10" style="59" customWidth="1"/>
    <col min="1800" max="1800" width="11.28515625" style="59" bestFit="1" customWidth="1"/>
    <col min="1801" max="1805" width="10" style="59" customWidth="1"/>
    <col min="1806" max="1806" width="9.140625" style="59"/>
    <col min="1807" max="1807" width="9.28515625" style="59" bestFit="1" customWidth="1"/>
    <col min="1808" max="1808" width="14.5703125" style="59" bestFit="1" customWidth="1"/>
    <col min="1809" max="1809" width="9.140625" style="59"/>
    <col min="1810" max="1810" width="13" style="59" bestFit="1" customWidth="1"/>
    <col min="1811" max="1811" width="11" style="59" bestFit="1" customWidth="1"/>
    <col min="1812" max="1812" width="9.140625" style="59"/>
    <col min="1813" max="1813" width="11" style="59" bestFit="1" customWidth="1"/>
    <col min="1814" max="2048" width="9.140625" style="59"/>
    <col min="2049" max="2049" width="24.28515625" style="59" customWidth="1"/>
    <col min="2050" max="2050" width="36" style="59" customWidth="1"/>
    <col min="2051" max="2051" width="4.7109375" style="59" customWidth="1"/>
    <col min="2052" max="2052" width="7.42578125" style="59" customWidth="1"/>
    <col min="2053" max="2055" width="10" style="59" customWidth="1"/>
    <col min="2056" max="2056" width="11.28515625" style="59" bestFit="1" customWidth="1"/>
    <col min="2057" max="2061" width="10" style="59" customWidth="1"/>
    <col min="2062" max="2062" width="9.140625" style="59"/>
    <col min="2063" max="2063" width="9.28515625" style="59" bestFit="1" customWidth="1"/>
    <col min="2064" max="2064" width="14.5703125" style="59" bestFit="1" customWidth="1"/>
    <col min="2065" max="2065" width="9.140625" style="59"/>
    <col min="2066" max="2066" width="13" style="59" bestFit="1" customWidth="1"/>
    <col min="2067" max="2067" width="11" style="59" bestFit="1" customWidth="1"/>
    <col min="2068" max="2068" width="9.140625" style="59"/>
    <col min="2069" max="2069" width="11" style="59" bestFit="1" customWidth="1"/>
    <col min="2070" max="2304" width="9.140625" style="59"/>
    <col min="2305" max="2305" width="24.28515625" style="59" customWidth="1"/>
    <col min="2306" max="2306" width="36" style="59" customWidth="1"/>
    <col min="2307" max="2307" width="4.7109375" style="59" customWidth="1"/>
    <col min="2308" max="2308" width="7.42578125" style="59" customWidth="1"/>
    <col min="2309" max="2311" width="10" style="59" customWidth="1"/>
    <col min="2312" max="2312" width="11.28515625" style="59" bestFit="1" customWidth="1"/>
    <col min="2313" max="2317" width="10" style="59" customWidth="1"/>
    <col min="2318" max="2318" width="9.140625" style="59"/>
    <col min="2319" max="2319" width="9.28515625" style="59" bestFit="1" customWidth="1"/>
    <col min="2320" max="2320" width="14.5703125" style="59" bestFit="1" customWidth="1"/>
    <col min="2321" max="2321" width="9.140625" style="59"/>
    <col min="2322" max="2322" width="13" style="59" bestFit="1" customWidth="1"/>
    <col min="2323" max="2323" width="11" style="59" bestFit="1" customWidth="1"/>
    <col min="2324" max="2324" width="9.140625" style="59"/>
    <col min="2325" max="2325" width="11" style="59" bestFit="1" customWidth="1"/>
    <col min="2326" max="2560" width="9.140625" style="59"/>
    <col min="2561" max="2561" width="24.28515625" style="59" customWidth="1"/>
    <col min="2562" max="2562" width="36" style="59" customWidth="1"/>
    <col min="2563" max="2563" width="4.7109375" style="59" customWidth="1"/>
    <col min="2564" max="2564" width="7.42578125" style="59" customWidth="1"/>
    <col min="2565" max="2567" width="10" style="59" customWidth="1"/>
    <col min="2568" max="2568" width="11.28515625" style="59" bestFit="1" customWidth="1"/>
    <col min="2569" max="2573" width="10" style="59" customWidth="1"/>
    <col min="2574" max="2574" width="9.140625" style="59"/>
    <col min="2575" max="2575" width="9.28515625" style="59" bestFit="1" customWidth="1"/>
    <col min="2576" max="2576" width="14.5703125" style="59" bestFit="1" customWidth="1"/>
    <col min="2577" max="2577" width="9.140625" style="59"/>
    <col min="2578" max="2578" width="13" style="59" bestFit="1" customWidth="1"/>
    <col min="2579" max="2579" width="11" style="59" bestFit="1" customWidth="1"/>
    <col min="2580" max="2580" width="9.140625" style="59"/>
    <col min="2581" max="2581" width="11" style="59" bestFit="1" customWidth="1"/>
    <col min="2582" max="2816" width="9.140625" style="59"/>
    <col min="2817" max="2817" width="24.28515625" style="59" customWidth="1"/>
    <col min="2818" max="2818" width="36" style="59" customWidth="1"/>
    <col min="2819" max="2819" width="4.7109375" style="59" customWidth="1"/>
    <col min="2820" max="2820" width="7.42578125" style="59" customWidth="1"/>
    <col min="2821" max="2823" width="10" style="59" customWidth="1"/>
    <col min="2824" max="2824" width="11.28515625" style="59" bestFit="1" customWidth="1"/>
    <col min="2825" max="2829" width="10" style="59" customWidth="1"/>
    <col min="2830" max="2830" width="9.140625" style="59"/>
    <col min="2831" max="2831" width="9.28515625" style="59" bestFit="1" customWidth="1"/>
    <col min="2832" max="2832" width="14.5703125" style="59" bestFit="1" customWidth="1"/>
    <col min="2833" max="2833" width="9.140625" style="59"/>
    <col min="2834" max="2834" width="13" style="59" bestFit="1" customWidth="1"/>
    <col min="2835" max="2835" width="11" style="59" bestFit="1" customWidth="1"/>
    <col min="2836" max="2836" width="9.140625" style="59"/>
    <col min="2837" max="2837" width="11" style="59" bestFit="1" customWidth="1"/>
    <col min="2838" max="3072" width="9.140625" style="59"/>
    <col min="3073" max="3073" width="24.28515625" style="59" customWidth="1"/>
    <col min="3074" max="3074" width="36" style="59" customWidth="1"/>
    <col min="3075" max="3075" width="4.7109375" style="59" customWidth="1"/>
    <col min="3076" max="3076" width="7.42578125" style="59" customWidth="1"/>
    <col min="3077" max="3079" width="10" style="59" customWidth="1"/>
    <col min="3080" max="3080" width="11.28515625" style="59" bestFit="1" customWidth="1"/>
    <col min="3081" max="3085" width="10" style="59" customWidth="1"/>
    <col min="3086" max="3086" width="9.140625" style="59"/>
    <col min="3087" max="3087" width="9.28515625" style="59" bestFit="1" customWidth="1"/>
    <col min="3088" max="3088" width="14.5703125" style="59" bestFit="1" customWidth="1"/>
    <col min="3089" max="3089" width="9.140625" style="59"/>
    <col min="3090" max="3090" width="13" style="59" bestFit="1" customWidth="1"/>
    <col min="3091" max="3091" width="11" style="59" bestFit="1" customWidth="1"/>
    <col min="3092" max="3092" width="9.140625" style="59"/>
    <col min="3093" max="3093" width="11" style="59" bestFit="1" customWidth="1"/>
    <col min="3094" max="3328" width="9.140625" style="59"/>
    <col min="3329" max="3329" width="24.28515625" style="59" customWidth="1"/>
    <col min="3330" max="3330" width="36" style="59" customWidth="1"/>
    <col min="3331" max="3331" width="4.7109375" style="59" customWidth="1"/>
    <col min="3332" max="3332" width="7.42578125" style="59" customWidth="1"/>
    <col min="3333" max="3335" width="10" style="59" customWidth="1"/>
    <col min="3336" max="3336" width="11.28515625" style="59" bestFit="1" customWidth="1"/>
    <col min="3337" max="3341" width="10" style="59" customWidth="1"/>
    <col min="3342" max="3342" width="9.140625" style="59"/>
    <col min="3343" max="3343" width="9.28515625" style="59" bestFit="1" customWidth="1"/>
    <col min="3344" max="3344" width="14.5703125" style="59" bestFit="1" customWidth="1"/>
    <col min="3345" max="3345" width="9.140625" style="59"/>
    <col min="3346" max="3346" width="13" style="59" bestFit="1" customWidth="1"/>
    <col min="3347" max="3347" width="11" style="59" bestFit="1" customWidth="1"/>
    <col min="3348" max="3348" width="9.140625" style="59"/>
    <col min="3349" max="3349" width="11" style="59" bestFit="1" customWidth="1"/>
    <col min="3350" max="3584" width="9.140625" style="59"/>
    <col min="3585" max="3585" width="24.28515625" style="59" customWidth="1"/>
    <col min="3586" max="3586" width="36" style="59" customWidth="1"/>
    <col min="3587" max="3587" width="4.7109375" style="59" customWidth="1"/>
    <col min="3588" max="3588" width="7.42578125" style="59" customWidth="1"/>
    <col min="3589" max="3591" width="10" style="59" customWidth="1"/>
    <col min="3592" max="3592" width="11.28515625" style="59" bestFit="1" customWidth="1"/>
    <col min="3593" max="3597" width="10" style="59" customWidth="1"/>
    <col min="3598" max="3598" width="9.140625" style="59"/>
    <col min="3599" max="3599" width="9.28515625" style="59" bestFit="1" customWidth="1"/>
    <col min="3600" max="3600" width="14.5703125" style="59" bestFit="1" customWidth="1"/>
    <col min="3601" max="3601" width="9.140625" style="59"/>
    <col min="3602" max="3602" width="13" style="59" bestFit="1" customWidth="1"/>
    <col min="3603" max="3603" width="11" style="59" bestFit="1" customWidth="1"/>
    <col min="3604" max="3604" width="9.140625" style="59"/>
    <col min="3605" max="3605" width="11" style="59" bestFit="1" customWidth="1"/>
    <col min="3606" max="3840" width="9.140625" style="59"/>
    <col min="3841" max="3841" width="24.28515625" style="59" customWidth="1"/>
    <col min="3842" max="3842" width="36" style="59" customWidth="1"/>
    <col min="3843" max="3843" width="4.7109375" style="59" customWidth="1"/>
    <col min="3844" max="3844" width="7.42578125" style="59" customWidth="1"/>
    <col min="3845" max="3847" width="10" style="59" customWidth="1"/>
    <col min="3848" max="3848" width="11.28515625" style="59" bestFit="1" customWidth="1"/>
    <col min="3849" max="3853" width="10" style="59" customWidth="1"/>
    <col min="3854" max="3854" width="9.140625" style="59"/>
    <col min="3855" max="3855" width="9.28515625" style="59" bestFit="1" customWidth="1"/>
    <col min="3856" max="3856" width="14.5703125" style="59" bestFit="1" customWidth="1"/>
    <col min="3857" max="3857" width="9.140625" style="59"/>
    <col min="3858" max="3858" width="13" style="59" bestFit="1" customWidth="1"/>
    <col min="3859" max="3859" width="11" style="59" bestFit="1" customWidth="1"/>
    <col min="3860" max="3860" width="9.140625" style="59"/>
    <col min="3861" max="3861" width="11" style="59" bestFit="1" customWidth="1"/>
    <col min="3862" max="4096" width="9.140625" style="59"/>
    <col min="4097" max="4097" width="24.28515625" style="59" customWidth="1"/>
    <col min="4098" max="4098" width="36" style="59" customWidth="1"/>
    <col min="4099" max="4099" width="4.7109375" style="59" customWidth="1"/>
    <col min="4100" max="4100" width="7.42578125" style="59" customWidth="1"/>
    <col min="4101" max="4103" width="10" style="59" customWidth="1"/>
    <col min="4104" max="4104" width="11.28515625" style="59" bestFit="1" customWidth="1"/>
    <col min="4105" max="4109" width="10" style="59" customWidth="1"/>
    <col min="4110" max="4110" width="9.140625" style="59"/>
    <col min="4111" max="4111" width="9.28515625" style="59" bestFit="1" customWidth="1"/>
    <col min="4112" max="4112" width="14.5703125" style="59" bestFit="1" customWidth="1"/>
    <col min="4113" max="4113" width="9.140625" style="59"/>
    <col min="4114" max="4114" width="13" style="59" bestFit="1" customWidth="1"/>
    <col min="4115" max="4115" width="11" style="59" bestFit="1" customWidth="1"/>
    <col min="4116" max="4116" width="9.140625" style="59"/>
    <col min="4117" max="4117" width="11" style="59" bestFit="1" customWidth="1"/>
    <col min="4118" max="4352" width="9.140625" style="59"/>
    <col min="4353" max="4353" width="24.28515625" style="59" customWidth="1"/>
    <col min="4354" max="4354" width="36" style="59" customWidth="1"/>
    <col min="4355" max="4355" width="4.7109375" style="59" customWidth="1"/>
    <col min="4356" max="4356" width="7.42578125" style="59" customWidth="1"/>
    <col min="4357" max="4359" width="10" style="59" customWidth="1"/>
    <col min="4360" max="4360" width="11.28515625" style="59" bestFit="1" customWidth="1"/>
    <col min="4361" max="4365" width="10" style="59" customWidth="1"/>
    <col min="4366" max="4366" width="9.140625" style="59"/>
    <col min="4367" max="4367" width="9.28515625" style="59" bestFit="1" customWidth="1"/>
    <col min="4368" max="4368" width="14.5703125" style="59" bestFit="1" customWidth="1"/>
    <col min="4369" max="4369" width="9.140625" style="59"/>
    <col min="4370" max="4370" width="13" style="59" bestFit="1" customWidth="1"/>
    <col min="4371" max="4371" width="11" style="59" bestFit="1" customWidth="1"/>
    <col min="4372" max="4372" width="9.140625" style="59"/>
    <col min="4373" max="4373" width="11" style="59" bestFit="1" customWidth="1"/>
    <col min="4374" max="4608" width="9.140625" style="59"/>
    <col min="4609" max="4609" width="24.28515625" style="59" customWidth="1"/>
    <col min="4610" max="4610" width="36" style="59" customWidth="1"/>
    <col min="4611" max="4611" width="4.7109375" style="59" customWidth="1"/>
    <col min="4612" max="4612" width="7.42578125" style="59" customWidth="1"/>
    <col min="4613" max="4615" width="10" style="59" customWidth="1"/>
    <col min="4616" max="4616" width="11.28515625" style="59" bestFit="1" customWidth="1"/>
    <col min="4617" max="4621" width="10" style="59" customWidth="1"/>
    <col min="4622" max="4622" width="9.140625" style="59"/>
    <col min="4623" max="4623" width="9.28515625" style="59" bestFit="1" customWidth="1"/>
    <col min="4624" max="4624" width="14.5703125" style="59" bestFit="1" customWidth="1"/>
    <col min="4625" max="4625" width="9.140625" style="59"/>
    <col min="4626" max="4626" width="13" style="59" bestFit="1" customWidth="1"/>
    <col min="4627" max="4627" width="11" style="59" bestFit="1" customWidth="1"/>
    <col min="4628" max="4628" width="9.140625" style="59"/>
    <col min="4629" max="4629" width="11" style="59" bestFit="1" customWidth="1"/>
    <col min="4630" max="4864" width="9.140625" style="59"/>
    <col min="4865" max="4865" width="24.28515625" style="59" customWidth="1"/>
    <col min="4866" max="4866" width="36" style="59" customWidth="1"/>
    <col min="4867" max="4867" width="4.7109375" style="59" customWidth="1"/>
    <col min="4868" max="4868" width="7.42578125" style="59" customWidth="1"/>
    <col min="4869" max="4871" width="10" style="59" customWidth="1"/>
    <col min="4872" max="4872" width="11.28515625" style="59" bestFit="1" customWidth="1"/>
    <col min="4873" max="4877" width="10" style="59" customWidth="1"/>
    <col min="4878" max="4878" width="9.140625" style="59"/>
    <col min="4879" max="4879" width="9.28515625" style="59" bestFit="1" customWidth="1"/>
    <col min="4880" max="4880" width="14.5703125" style="59" bestFit="1" customWidth="1"/>
    <col min="4881" max="4881" width="9.140625" style="59"/>
    <col min="4882" max="4882" width="13" style="59" bestFit="1" customWidth="1"/>
    <col min="4883" max="4883" width="11" style="59" bestFit="1" customWidth="1"/>
    <col min="4884" max="4884" width="9.140625" style="59"/>
    <col min="4885" max="4885" width="11" style="59" bestFit="1" customWidth="1"/>
    <col min="4886" max="5120" width="9.140625" style="59"/>
    <col min="5121" max="5121" width="24.28515625" style="59" customWidth="1"/>
    <col min="5122" max="5122" width="36" style="59" customWidth="1"/>
    <col min="5123" max="5123" width="4.7109375" style="59" customWidth="1"/>
    <col min="5124" max="5124" width="7.42578125" style="59" customWidth="1"/>
    <col min="5125" max="5127" width="10" style="59" customWidth="1"/>
    <col min="5128" max="5128" width="11.28515625" style="59" bestFit="1" customWidth="1"/>
    <col min="5129" max="5133" width="10" style="59" customWidth="1"/>
    <col min="5134" max="5134" width="9.140625" style="59"/>
    <col min="5135" max="5135" width="9.28515625" style="59" bestFit="1" customWidth="1"/>
    <col min="5136" max="5136" width="14.5703125" style="59" bestFit="1" customWidth="1"/>
    <col min="5137" max="5137" width="9.140625" style="59"/>
    <col min="5138" max="5138" width="13" style="59" bestFit="1" customWidth="1"/>
    <col min="5139" max="5139" width="11" style="59" bestFit="1" customWidth="1"/>
    <col min="5140" max="5140" width="9.140625" style="59"/>
    <col min="5141" max="5141" width="11" style="59" bestFit="1" customWidth="1"/>
    <col min="5142" max="5376" width="9.140625" style="59"/>
    <col min="5377" max="5377" width="24.28515625" style="59" customWidth="1"/>
    <col min="5378" max="5378" width="36" style="59" customWidth="1"/>
    <col min="5379" max="5379" width="4.7109375" style="59" customWidth="1"/>
    <col min="5380" max="5380" width="7.42578125" style="59" customWidth="1"/>
    <col min="5381" max="5383" width="10" style="59" customWidth="1"/>
    <col min="5384" max="5384" width="11.28515625" style="59" bestFit="1" customWidth="1"/>
    <col min="5385" max="5389" width="10" style="59" customWidth="1"/>
    <col min="5390" max="5390" width="9.140625" style="59"/>
    <col min="5391" max="5391" width="9.28515625" style="59" bestFit="1" customWidth="1"/>
    <col min="5392" max="5392" width="14.5703125" style="59" bestFit="1" customWidth="1"/>
    <col min="5393" max="5393" width="9.140625" style="59"/>
    <col min="5394" max="5394" width="13" style="59" bestFit="1" customWidth="1"/>
    <col min="5395" max="5395" width="11" style="59" bestFit="1" customWidth="1"/>
    <col min="5396" max="5396" width="9.140625" style="59"/>
    <col min="5397" max="5397" width="11" style="59" bestFit="1" customWidth="1"/>
    <col min="5398" max="5632" width="9.140625" style="59"/>
    <col min="5633" max="5633" width="24.28515625" style="59" customWidth="1"/>
    <col min="5634" max="5634" width="36" style="59" customWidth="1"/>
    <col min="5635" max="5635" width="4.7109375" style="59" customWidth="1"/>
    <col min="5636" max="5636" width="7.42578125" style="59" customWidth="1"/>
    <col min="5637" max="5639" width="10" style="59" customWidth="1"/>
    <col min="5640" max="5640" width="11.28515625" style="59" bestFit="1" customWidth="1"/>
    <col min="5641" max="5645" width="10" style="59" customWidth="1"/>
    <col min="5646" max="5646" width="9.140625" style="59"/>
    <col min="5647" max="5647" width="9.28515625" style="59" bestFit="1" customWidth="1"/>
    <col min="5648" max="5648" width="14.5703125" style="59" bestFit="1" customWidth="1"/>
    <col min="5649" max="5649" width="9.140625" style="59"/>
    <col min="5650" max="5650" width="13" style="59" bestFit="1" customWidth="1"/>
    <col min="5651" max="5651" width="11" style="59" bestFit="1" customWidth="1"/>
    <col min="5652" max="5652" width="9.140625" style="59"/>
    <col min="5653" max="5653" width="11" style="59" bestFit="1" customWidth="1"/>
    <col min="5654" max="5888" width="9.140625" style="59"/>
    <col min="5889" max="5889" width="24.28515625" style="59" customWidth="1"/>
    <col min="5890" max="5890" width="36" style="59" customWidth="1"/>
    <col min="5891" max="5891" width="4.7109375" style="59" customWidth="1"/>
    <col min="5892" max="5892" width="7.42578125" style="59" customWidth="1"/>
    <col min="5893" max="5895" width="10" style="59" customWidth="1"/>
    <col min="5896" max="5896" width="11.28515625" style="59" bestFit="1" customWidth="1"/>
    <col min="5897" max="5901" width="10" style="59" customWidth="1"/>
    <col min="5902" max="5902" width="9.140625" style="59"/>
    <col min="5903" max="5903" width="9.28515625" style="59" bestFit="1" customWidth="1"/>
    <col min="5904" max="5904" width="14.5703125" style="59" bestFit="1" customWidth="1"/>
    <col min="5905" max="5905" width="9.140625" style="59"/>
    <col min="5906" max="5906" width="13" style="59" bestFit="1" customWidth="1"/>
    <col min="5907" max="5907" width="11" style="59" bestFit="1" customWidth="1"/>
    <col min="5908" max="5908" width="9.140625" style="59"/>
    <col min="5909" max="5909" width="11" style="59" bestFit="1" customWidth="1"/>
    <col min="5910" max="6144" width="9.140625" style="59"/>
    <col min="6145" max="6145" width="24.28515625" style="59" customWidth="1"/>
    <col min="6146" max="6146" width="36" style="59" customWidth="1"/>
    <col min="6147" max="6147" width="4.7109375" style="59" customWidth="1"/>
    <col min="6148" max="6148" width="7.42578125" style="59" customWidth="1"/>
    <col min="6149" max="6151" width="10" style="59" customWidth="1"/>
    <col min="6152" max="6152" width="11.28515625" style="59" bestFit="1" customWidth="1"/>
    <col min="6153" max="6157" width="10" style="59" customWidth="1"/>
    <col min="6158" max="6158" width="9.140625" style="59"/>
    <col min="6159" max="6159" width="9.28515625" style="59" bestFit="1" customWidth="1"/>
    <col min="6160" max="6160" width="14.5703125" style="59" bestFit="1" customWidth="1"/>
    <col min="6161" max="6161" width="9.140625" style="59"/>
    <col min="6162" max="6162" width="13" style="59" bestFit="1" customWidth="1"/>
    <col min="6163" max="6163" width="11" style="59" bestFit="1" customWidth="1"/>
    <col min="6164" max="6164" width="9.140625" style="59"/>
    <col min="6165" max="6165" width="11" style="59" bestFit="1" customWidth="1"/>
    <col min="6166" max="6400" width="9.140625" style="59"/>
    <col min="6401" max="6401" width="24.28515625" style="59" customWidth="1"/>
    <col min="6402" max="6402" width="36" style="59" customWidth="1"/>
    <col min="6403" max="6403" width="4.7109375" style="59" customWidth="1"/>
    <col min="6404" max="6404" width="7.42578125" style="59" customWidth="1"/>
    <col min="6405" max="6407" width="10" style="59" customWidth="1"/>
    <col min="6408" max="6408" width="11.28515625" style="59" bestFit="1" customWidth="1"/>
    <col min="6409" max="6413" width="10" style="59" customWidth="1"/>
    <col min="6414" max="6414" width="9.140625" style="59"/>
    <col min="6415" max="6415" width="9.28515625" style="59" bestFit="1" customWidth="1"/>
    <col min="6416" max="6416" width="14.5703125" style="59" bestFit="1" customWidth="1"/>
    <col min="6417" max="6417" width="9.140625" style="59"/>
    <col min="6418" max="6418" width="13" style="59" bestFit="1" customWidth="1"/>
    <col min="6419" max="6419" width="11" style="59" bestFit="1" customWidth="1"/>
    <col min="6420" max="6420" width="9.140625" style="59"/>
    <col min="6421" max="6421" width="11" style="59" bestFit="1" customWidth="1"/>
    <col min="6422" max="6656" width="9.140625" style="59"/>
    <col min="6657" max="6657" width="24.28515625" style="59" customWidth="1"/>
    <col min="6658" max="6658" width="36" style="59" customWidth="1"/>
    <col min="6659" max="6659" width="4.7109375" style="59" customWidth="1"/>
    <col min="6660" max="6660" width="7.42578125" style="59" customWidth="1"/>
    <col min="6661" max="6663" width="10" style="59" customWidth="1"/>
    <col min="6664" max="6664" width="11.28515625" style="59" bestFit="1" customWidth="1"/>
    <col min="6665" max="6669" width="10" style="59" customWidth="1"/>
    <col min="6670" max="6670" width="9.140625" style="59"/>
    <col min="6671" max="6671" width="9.28515625" style="59" bestFit="1" customWidth="1"/>
    <col min="6672" max="6672" width="14.5703125" style="59" bestFit="1" customWidth="1"/>
    <col min="6673" max="6673" width="9.140625" style="59"/>
    <col min="6674" max="6674" width="13" style="59" bestFit="1" customWidth="1"/>
    <col min="6675" max="6675" width="11" style="59" bestFit="1" customWidth="1"/>
    <col min="6676" max="6676" width="9.140625" style="59"/>
    <col min="6677" max="6677" width="11" style="59" bestFit="1" customWidth="1"/>
    <col min="6678" max="6912" width="9.140625" style="59"/>
    <col min="6913" max="6913" width="24.28515625" style="59" customWidth="1"/>
    <col min="6914" max="6914" width="36" style="59" customWidth="1"/>
    <col min="6915" max="6915" width="4.7109375" style="59" customWidth="1"/>
    <col min="6916" max="6916" width="7.42578125" style="59" customWidth="1"/>
    <col min="6917" max="6919" width="10" style="59" customWidth="1"/>
    <col min="6920" max="6920" width="11.28515625" style="59" bestFit="1" customWidth="1"/>
    <col min="6921" max="6925" width="10" style="59" customWidth="1"/>
    <col min="6926" max="6926" width="9.140625" style="59"/>
    <col min="6927" max="6927" width="9.28515625" style="59" bestFit="1" customWidth="1"/>
    <col min="6928" max="6928" width="14.5703125" style="59" bestFit="1" customWidth="1"/>
    <col min="6929" max="6929" width="9.140625" style="59"/>
    <col min="6930" max="6930" width="13" style="59" bestFit="1" customWidth="1"/>
    <col min="6931" max="6931" width="11" style="59" bestFit="1" customWidth="1"/>
    <col min="6932" max="6932" width="9.140625" style="59"/>
    <col min="6933" max="6933" width="11" style="59" bestFit="1" customWidth="1"/>
    <col min="6934" max="7168" width="9.140625" style="59"/>
    <col min="7169" max="7169" width="24.28515625" style="59" customWidth="1"/>
    <col min="7170" max="7170" width="36" style="59" customWidth="1"/>
    <col min="7171" max="7171" width="4.7109375" style="59" customWidth="1"/>
    <col min="7172" max="7172" width="7.42578125" style="59" customWidth="1"/>
    <col min="7173" max="7175" width="10" style="59" customWidth="1"/>
    <col min="7176" max="7176" width="11.28515625" style="59" bestFit="1" customWidth="1"/>
    <col min="7177" max="7181" width="10" style="59" customWidth="1"/>
    <col min="7182" max="7182" width="9.140625" style="59"/>
    <col min="7183" max="7183" width="9.28515625" style="59" bestFit="1" customWidth="1"/>
    <col min="7184" max="7184" width="14.5703125" style="59" bestFit="1" customWidth="1"/>
    <col min="7185" max="7185" width="9.140625" style="59"/>
    <col min="7186" max="7186" width="13" style="59" bestFit="1" customWidth="1"/>
    <col min="7187" max="7187" width="11" style="59" bestFit="1" customWidth="1"/>
    <col min="7188" max="7188" width="9.140625" style="59"/>
    <col min="7189" max="7189" width="11" style="59" bestFit="1" customWidth="1"/>
    <col min="7190" max="7424" width="9.140625" style="59"/>
    <col min="7425" max="7425" width="24.28515625" style="59" customWidth="1"/>
    <col min="7426" max="7426" width="36" style="59" customWidth="1"/>
    <col min="7427" max="7427" width="4.7109375" style="59" customWidth="1"/>
    <col min="7428" max="7428" width="7.42578125" style="59" customWidth="1"/>
    <col min="7429" max="7431" width="10" style="59" customWidth="1"/>
    <col min="7432" max="7432" width="11.28515625" style="59" bestFit="1" customWidth="1"/>
    <col min="7433" max="7437" width="10" style="59" customWidth="1"/>
    <col min="7438" max="7438" width="9.140625" style="59"/>
    <col min="7439" max="7439" width="9.28515625" style="59" bestFit="1" customWidth="1"/>
    <col min="7440" max="7440" width="14.5703125" style="59" bestFit="1" customWidth="1"/>
    <col min="7441" max="7441" width="9.140625" style="59"/>
    <col min="7442" max="7442" width="13" style="59" bestFit="1" customWidth="1"/>
    <col min="7443" max="7443" width="11" style="59" bestFit="1" customWidth="1"/>
    <col min="7444" max="7444" width="9.140625" style="59"/>
    <col min="7445" max="7445" width="11" style="59" bestFit="1" customWidth="1"/>
    <col min="7446" max="7680" width="9.140625" style="59"/>
    <col min="7681" max="7681" width="24.28515625" style="59" customWidth="1"/>
    <col min="7682" max="7682" width="36" style="59" customWidth="1"/>
    <col min="7683" max="7683" width="4.7109375" style="59" customWidth="1"/>
    <col min="7684" max="7684" width="7.42578125" style="59" customWidth="1"/>
    <col min="7685" max="7687" width="10" style="59" customWidth="1"/>
    <col min="7688" max="7688" width="11.28515625" style="59" bestFit="1" customWidth="1"/>
    <col min="7689" max="7693" width="10" style="59" customWidth="1"/>
    <col min="7694" max="7694" width="9.140625" style="59"/>
    <col min="7695" max="7695" width="9.28515625" style="59" bestFit="1" customWidth="1"/>
    <col min="7696" max="7696" width="14.5703125" style="59" bestFit="1" customWidth="1"/>
    <col min="7697" max="7697" width="9.140625" style="59"/>
    <col min="7698" max="7698" width="13" style="59" bestFit="1" customWidth="1"/>
    <col min="7699" max="7699" width="11" style="59" bestFit="1" customWidth="1"/>
    <col min="7700" max="7700" width="9.140625" style="59"/>
    <col min="7701" max="7701" width="11" style="59" bestFit="1" customWidth="1"/>
    <col min="7702" max="7936" width="9.140625" style="59"/>
    <col min="7937" max="7937" width="24.28515625" style="59" customWidth="1"/>
    <col min="7938" max="7938" width="36" style="59" customWidth="1"/>
    <col min="7939" max="7939" width="4.7109375" style="59" customWidth="1"/>
    <col min="7940" max="7940" width="7.42578125" style="59" customWidth="1"/>
    <col min="7941" max="7943" width="10" style="59" customWidth="1"/>
    <col min="7944" max="7944" width="11.28515625" style="59" bestFit="1" customWidth="1"/>
    <col min="7945" max="7949" width="10" style="59" customWidth="1"/>
    <col min="7950" max="7950" width="9.140625" style="59"/>
    <col min="7951" max="7951" width="9.28515625" style="59" bestFit="1" customWidth="1"/>
    <col min="7952" max="7952" width="14.5703125" style="59" bestFit="1" customWidth="1"/>
    <col min="7953" max="7953" width="9.140625" style="59"/>
    <col min="7954" max="7954" width="13" style="59" bestFit="1" customWidth="1"/>
    <col min="7955" max="7955" width="11" style="59" bestFit="1" customWidth="1"/>
    <col min="7956" max="7956" width="9.140625" style="59"/>
    <col min="7957" max="7957" width="11" style="59" bestFit="1" customWidth="1"/>
    <col min="7958" max="8192" width="9.140625" style="59"/>
    <col min="8193" max="8193" width="24.28515625" style="59" customWidth="1"/>
    <col min="8194" max="8194" width="36" style="59" customWidth="1"/>
    <col min="8195" max="8195" width="4.7109375" style="59" customWidth="1"/>
    <col min="8196" max="8196" width="7.42578125" style="59" customWidth="1"/>
    <col min="8197" max="8199" width="10" style="59" customWidth="1"/>
    <col min="8200" max="8200" width="11.28515625" style="59" bestFit="1" customWidth="1"/>
    <col min="8201" max="8205" width="10" style="59" customWidth="1"/>
    <col min="8206" max="8206" width="9.140625" style="59"/>
    <col min="8207" max="8207" width="9.28515625" style="59" bestFit="1" customWidth="1"/>
    <col min="8208" max="8208" width="14.5703125" style="59" bestFit="1" customWidth="1"/>
    <col min="8209" max="8209" width="9.140625" style="59"/>
    <col min="8210" max="8210" width="13" style="59" bestFit="1" customWidth="1"/>
    <col min="8211" max="8211" width="11" style="59" bestFit="1" customWidth="1"/>
    <col min="8212" max="8212" width="9.140625" style="59"/>
    <col min="8213" max="8213" width="11" style="59" bestFit="1" customWidth="1"/>
    <col min="8214" max="8448" width="9.140625" style="59"/>
    <col min="8449" max="8449" width="24.28515625" style="59" customWidth="1"/>
    <col min="8450" max="8450" width="36" style="59" customWidth="1"/>
    <col min="8451" max="8451" width="4.7109375" style="59" customWidth="1"/>
    <col min="8452" max="8452" width="7.42578125" style="59" customWidth="1"/>
    <col min="8453" max="8455" width="10" style="59" customWidth="1"/>
    <col min="8456" max="8456" width="11.28515625" style="59" bestFit="1" customWidth="1"/>
    <col min="8457" max="8461" width="10" style="59" customWidth="1"/>
    <col min="8462" max="8462" width="9.140625" style="59"/>
    <col min="8463" max="8463" width="9.28515625" style="59" bestFit="1" customWidth="1"/>
    <col min="8464" max="8464" width="14.5703125" style="59" bestFit="1" customWidth="1"/>
    <col min="8465" max="8465" width="9.140625" style="59"/>
    <col min="8466" max="8466" width="13" style="59" bestFit="1" customWidth="1"/>
    <col min="8467" max="8467" width="11" style="59" bestFit="1" customWidth="1"/>
    <col min="8468" max="8468" width="9.140625" style="59"/>
    <col min="8469" max="8469" width="11" style="59" bestFit="1" customWidth="1"/>
    <col min="8470" max="8704" width="9.140625" style="59"/>
    <col min="8705" max="8705" width="24.28515625" style="59" customWidth="1"/>
    <col min="8706" max="8706" width="36" style="59" customWidth="1"/>
    <col min="8707" max="8707" width="4.7109375" style="59" customWidth="1"/>
    <col min="8708" max="8708" width="7.42578125" style="59" customWidth="1"/>
    <col min="8709" max="8711" width="10" style="59" customWidth="1"/>
    <col min="8712" max="8712" width="11.28515625" style="59" bestFit="1" customWidth="1"/>
    <col min="8713" max="8717" width="10" style="59" customWidth="1"/>
    <col min="8718" max="8718" width="9.140625" style="59"/>
    <col min="8719" max="8719" width="9.28515625" style="59" bestFit="1" customWidth="1"/>
    <col min="8720" max="8720" width="14.5703125" style="59" bestFit="1" customWidth="1"/>
    <col min="8721" max="8721" width="9.140625" style="59"/>
    <col min="8722" max="8722" width="13" style="59" bestFit="1" customWidth="1"/>
    <col min="8723" max="8723" width="11" style="59" bestFit="1" customWidth="1"/>
    <col min="8724" max="8724" width="9.140625" style="59"/>
    <col min="8725" max="8725" width="11" style="59" bestFit="1" customWidth="1"/>
    <col min="8726" max="8960" width="9.140625" style="59"/>
    <col min="8961" max="8961" width="24.28515625" style="59" customWidth="1"/>
    <col min="8962" max="8962" width="36" style="59" customWidth="1"/>
    <col min="8963" max="8963" width="4.7109375" style="59" customWidth="1"/>
    <col min="8964" max="8964" width="7.42578125" style="59" customWidth="1"/>
    <col min="8965" max="8967" width="10" style="59" customWidth="1"/>
    <col min="8968" max="8968" width="11.28515625" style="59" bestFit="1" customWidth="1"/>
    <col min="8969" max="8973" width="10" style="59" customWidth="1"/>
    <col min="8974" max="8974" width="9.140625" style="59"/>
    <col min="8975" max="8975" width="9.28515625" style="59" bestFit="1" customWidth="1"/>
    <col min="8976" max="8976" width="14.5703125" style="59" bestFit="1" customWidth="1"/>
    <col min="8977" max="8977" width="9.140625" style="59"/>
    <col min="8978" max="8978" width="13" style="59" bestFit="1" customWidth="1"/>
    <col min="8979" max="8979" width="11" style="59" bestFit="1" customWidth="1"/>
    <col min="8980" max="8980" width="9.140625" style="59"/>
    <col min="8981" max="8981" width="11" style="59" bestFit="1" customWidth="1"/>
    <col min="8982" max="9216" width="9.140625" style="59"/>
    <col min="9217" max="9217" width="24.28515625" style="59" customWidth="1"/>
    <col min="9218" max="9218" width="36" style="59" customWidth="1"/>
    <col min="9219" max="9219" width="4.7109375" style="59" customWidth="1"/>
    <col min="9220" max="9220" width="7.42578125" style="59" customWidth="1"/>
    <col min="9221" max="9223" width="10" style="59" customWidth="1"/>
    <col min="9224" max="9224" width="11.28515625" style="59" bestFit="1" customWidth="1"/>
    <col min="9225" max="9229" width="10" style="59" customWidth="1"/>
    <col min="9230" max="9230" width="9.140625" style="59"/>
    <col min="9231" max="9231" width="9.28515625" style="59" bestFit="1" customWidth="1"/>
    <col min="9232" max="9232" width="14.5703125" style="59" bestFit="1" customWidth="1"/>
    <col min="9233" max="9233" width="9.140625" style="59"/>
    <col min="9234" max="9234" width="13" style="59" bestFit="1" customWidth="1"/>
    <col min="9235" max="9235" width="11" style="59" bestFit="1" customWidth="1"/>
    <col min="9236" max="9236" width="9.140625" style="59"/>
    <col min="9237" max="9237" width="11" style="59" bestFit="1" customWidth="1"/>
    <col min="9238" max="9472" width="9.140625" style="59"/>
    <col min="9473" max="9473" width="24.28515625" style="59" customWidth="1"/>
    <col min="9474" max="9474" width="36" style="59" customWidth="1"/>
    <col min="9475" max="9475" width="4.7109375" style="59" customWidth="1"/>
    <col min="9476" max="9476" width="7.42578125" style="59" customWidth="1"/>
    <col min="9477" max="9479" width="10" style="59" customWidth="1"/>
    <col min="9480" max="9480" width="11.28515625" style="59" bestFit="1" customWidth="1"/>
    <col min="9481" max="9485" width="10" style="59" customWidth="1"/>
    <col min="9486" max="9486" width="9.140625" style="59"/>
    <col min="9487" max="9487" width="9.28515625" style="59" bestFit="1" customWidth="1"/>
    <col min="9488" max="9488" width="14.5703125" style="59" bestFit="1" customWidth="1"/>
    <col min="9489" max="9489" width="9.140625" style="59"/>
    <col min="9490" max="9490" width="13" style="59" bestFit="1" customWidth="1"/>
    <col min="9491" max="9491" width="11" style="59" bestFit="1" customWidth="1"/>
    <col min="9492" max="9492" width="9.140625" style="59"/>
    <col min="9493" max="9493" width="11" style="59" bestFit="1" customWidth="1"/>
    <col min="9494" max="9728" width="9.140625" style="59"/>
    <col min="9729" max="9729" width="24.28515625" style="59" customWidth="1"/>
    <col min="9730" max="9730" width="36" style="59" customWidth="1"/>
    <col min="9731" max="9731" width="4.7109375" style="59" customWidth="1"/>
    <col min="9732" max="9732" width="7.42578125" style="59" customWidth="1"/>
    <col min="9733" max="9735" width="10" style="59" customWidth="1"/>
    <col min="9736" max="9736" width="11.28515625" style="59" bestFit="1" customWidth="1"/>
    <col min="9737" max="9741" width="10" style="59" customWidth="1"/>
    <col min="9742" max="9742" width="9.140625" style="59"/>
    <col min="9743" max="9743" width="9.28515625" style="59" bestFit="1" customWidth="1"/>
    <col min="9744" max="9744" width="14.5703125" style="59" bestFit="1" customWidth="1"/>
    <col min="9745" max="9745" width="9.140625" style="59"/>
    <col min="9746" max="9746" width="13" style="59" bestFit="1" customWidth="1"/>
    <col min="9747" max="9747" width="11" style="59" bestFit="1" customWidth="1"/>
    <col min="9748" max="9748" width="9.140625" style="59"/>
    <col min="9749" max="9749" width="11" style="59" bestFit="1" customWidth="1"/>
    <col min="9750" max="9984" width="9.140625" style="59"/>
    <col min="9985" max="9985" width="24.28515625" style="59" customWidth="1"/>
    <col min="9986" max="9986" width="36" style="59" customWidth="1"/>
    <col min="9987" max="9987" width="4.7109375" style="59" customWidth="1"/>
    <col min="9988" max="9988" width="7.42578125" style="59" customWidth="1"/>
    <col min="9989" max="9991" width="10" style="59" customWidth="1"/>
    <col min="9992" max="9992" width="11.28515625" style="59" bestFit="1" customWidth="1"/>
    <col min="9993" max="9997" width="10" style="59" customWidth="1"/>
    <col min="9998" max="9998" width="9.140625" style="59"/>
    <col min="9999" max="9999" width="9.28515625" style="59" bestFit="1" customWidth="1"/>
    <col min="10000" max="10000" width="14.5703125" style="59" bestFit="1" customWidth="1"/>
    <col min="10001" max="10001" width="9.140625" style="59"/>
    <col min="10002" max="10002" width="13" style="59" bestFit="1" customWidth="1"/>
    <col min="10003" max="10003" width="11" style="59" bestFit="1" customWidth="1"/>
    <col min="10004" max="10004" width="9.140625" style="59"/>
    <col min="10005" max="10005" width="11" style="59" bestFit="1" customWidth="1"/>
    <col min="10006" max="10240" width="9.140625" style="59"/>
    <col min="10241" max="10241" width="24.28515625" style="59" customWidth="1"/>
    <col min="10242" max="10242" width="36" style="59" customWidth="1"/>
    <col min="10243" max="10243" width="4.7109375" style="59" customWidth="1"/>
    <col min="10244" max="10244" width="7.42578125" style="59" customWidth="1"/>
    <col min="10245" max="10247" width="10" style="59" customWidth="1"/>
    <col min="10248" max="10248" width="11.28515625" style="59" bestFit="1" customWidth="1"/>
    <col min="10249" max="10253" width="10" style="59" customWidth="1"/>
    <col min="10254" max="10254" width="9.140625" style="59"/>
    <col min="10255" max="10255" width="9.28515625" style="59" bestFit="1" customWidth="1"/>
    <col min="10256" max="10256" width="14.5703125" style="59" bestFit="1" customWidth="1"/>
    <col min="10257" max="10257" width="9.140625" style="59"/>
    <col min="10258" max="10258" width="13" style="59" bestFit="1" customWidth="1"/>
    <col min="10259" max="10259" width="11" style="59" bestFit="1" customWidth="1"/>
    <col min="10260" max="10260" width="9.140625" style="59"/>
    <col min="10261" max="10261" width="11" style="59" bestFit="1" customWidth="1"/>
    <col min="10262" max="10496" width="9.140625" style="59"/>
    <col min="10497" max="10497" width="24.28515625" style="59" customWidth="1"/>
    <col min="10498" max="10498" width="36" style="59" customWidth="1"/>
    <col min="10499" max="10499" width="4.7109375" style="59" customWidth="1"/>
    <col min="10500" max="10500" width="7.42578125" style="59" customWidth="1"/>
    <col min="10501" max="10503" width="10" style="59" customWidth="1"/>
    <col min="10504" max="10504" width="11.28515625" style="59" bestFit="1" customWidth="1"/>
    <col min="10505" max="10509" width="10" style="59" customWidth="1"/>
    <col min="10510" max="10510" width="9.140625" style="59"/>
    <col min="10511" max="10511" width="9.28515625" style="59" bestFit="1" customWidth="1"/>
    <col min="10512" max="10512" width="14.5703125" style="59" bestFit="1" customWidth="1"/>
    <col min="10513" max="10513" width="9.140625" style="59"/>
    <col min="10514" max="10514" width="13" style="59" bestFit="1" customWidth="1"/>
    <col min="10515" max="10515" width="11" style="59" bestFit="1" customWidth="1"/>
    <col min="10516" max="10516" width="9.140625" style="59"/>
    <col min="10517" max="10517" width="11" style="59" bestFit="1" customWidth="1"/>
    <col min="10518" max="10752" width="9.140625" style="59"/>
    <col min="10753" max="10753" width="24.28515625" style="59" customWidth="1"/>
    <col min="10754" max="10754" width="36" style="59" customWidth="1"/>
    <col min="10755" max="10755" width="4.7109375" style="59" customWidth="1"/>
    <col min="10756" max="10756" width="7.42578125" style="59" customWidth="1"/>
    <col min="10757" max="10759" width="10" style="59" customWidth="1"/>
    <col min="10760" max="10760" width="11.28515625" style="59" bestFit="1" customWidth="1"/>
    <col min="10761" max="10765" width="10" style="59" customWidth="1"/>
    <col min="10766" max="10766" width="9.140625" style="59"/>
    <col min="10767" max="10767" width="9.28515625" style="59" bestFit="1" customWidth="1"/>
    <col min="10768" max="10768" width="14.5703125" style="59" bestFit="1" customWidth="1"/>
    <col min="10769" max="10769" width="9.140625" style="59"/>
    <col min="10770" max="10770" width="13" style="59" bestFit="1" customWidth="1"/>
    <col min="10771" max="10771" width="11" style="59" bestFit="1" customWidth="1"/>
    <col min="10772" max="10772" width="9.140625" style="59"/>
    <col min="10773" max="10773" width="11" style="59" bestFit="1" customWidth="1"/>
    <col min="10774" max="11008" width="9.140625" style="59"/>
    <col min="11009" max="11009" width="24.28515625" style="59" customWidth="1"/>
    <col min="11010" max="11010" width="36" style="59" customWidth="1"/>
    <col min="11011" max="11011" width="4.7109375" style="59" customWidth="1"/>
    <col min="11012" max="11012" width="7.42578125" style="59" customWidth="1"/>
    <col min="11013" max="11015" width="10" style="59" customWidth="1"/>
    <col min="11016" max="11016" width="11.28515625" style="59" bestFit="1" customWidth="1"/>
    <col min="11017" max="11021" width="10" style="59" customWidth="1"/>
    <col min="11022" max="11022" width="9.140625" style="59"/>
    <col min="11023" max="11023" width="9.28515625" style="59" bestFit="1" customWidth="1"/>
    <col min="11024" max="11024" width="14.5703125" style="59" bestFit="1" customWidth="1"/>
    <col min="11025" max="11025" width="9.140625" style="59"/>
    <col min="11026" max="11026" width="13" style="59" bestFit="1" customWidth="1"/>
    <col min="11027" max="11027" width="11" style="59" bestFit="1" customWidth="1"/>
    <col min="11028" max="11028" width="9.140625" style="59"/>
    <col min="11029" max="11029" width="11" style="59" bestFit="1" customWidth="1"/>
    <col min="11030" max="11264" width="9.140625" style="59"/>
    <col min="11265" max="11265" width="24.28515625" style="59" customWidth="1"/>
    <col min="11266" max="11266" width="36" style="59" customWidth="1"/>
    <col min="11267" max="11267" width="4.7109375" style="59" customWidth="1"/>
    <col min="11268" max="11268" width="7.42578125" style="59" customWidth="1"/>
    <col min="11269" max="11271" width="10" style="59" customWidth="1"/>
    <col min="11272" max="11272" width="11.28515625" style="59" bestFit="1" customWidth="1"/>
    <col min="11273" max="11277" width="10" style="59" customWidth="1"/>
    <col min="11278" max="11278" width="9.140625" style="59"/>
    <col min="11279" max="11279" width="9.28515625" style="59" bestFit="1" customWidth="1"/>
    <col min="11280" max="11280" width="14.5703125" style="59" bestFit="1" customWidth="1"/>
    <col min="11281" max="11281" width="9.140625" style="59"/>
    <col min="11282" max="11282" width="13" style="59" bestFit="1" customWidth="1"/>
    <col min="11283" max="11283" width="11" style="59" bestFit="1" customWidth="1"/>
    <col min="11284" max="11284" width="9.140625" style="59"/>
    <col min="11285" max="11285" width="11" style="59" bestFit="1" customWidth="1"/>
    <col min="11286" max="11520" width="9.140625" style="59"/>
    <col min="11521" max="11521" width="24.28515625" style="59" customWidth="1"/>
    <col min="11522" max="11522" width="36" style="59" customWidth="1"/>
    <col min="11523" max="11523" width="4.7109375" style="59" customWidth="1"/>
    <col min="11524" max="11524" width="7.42578125" style="59" customWidth="1"/>
    <col min="11525" max="11527" width="10" style="59" customWidth="1"/>
    <col min="11528" max="11528" width="11.28515625" style="59" bestFit="1" customWidth="1"/>
    <col min="11529" max="11533" width="10" style="59" customWidth="1"/>
    <col min="11534" max="11534" width="9.140625" style="59"/>
    <col min="11535" max="11535" width="9.28515625" style="59" bestFit="1" customWidth="1"/>
    <col min="11536" max="11536" width="14.5703125" style="59" bestFit="1" customWidth="1"/>
    <col min="11537" max="11537" width="9.140625" style="59"/>
    <col min="11538" max="11538" width="13" style="59" bestFit="1" customWidth="1"/>
    <col min="11539" max="11539" width="11" style="59" bestFit="1" customWidth="1"/>
    <col min="11540" max="11540" width="9.140625" style="59"/>
    <col min="11541" max="11541" width="11" style="59" bestFit="1" customWidth="1"/>
    <col min="11542" max="11776" width="9.140625" style="59"/>
    <col min="11777" max="11777" width="24.28515625" style="59" customWidth="1"/>
    <col min="11778" max="11778" width="36" style="59" customWidth="1"/>
    <col min="11779" max="11779" width="4.7109375" style="59" customWidth="1"/>
    <col min="11780" max="11780" width="7.42578125" style="59" customWidth="1"/>
    <col min="11781" max="11783" width="10" style="59" customWidth="1"/>
    <col min="11784" max="11784" width="11.28515625" style="59" bestFit="1" customWidth="1"/>
    <col min="11785" max="11789" width="10" style="59" customWidth="1"/>
    <col min="11790" max="11790" width="9.140625" style="59"/>
    <col min="11791" max="11791" width="9.28515625" style="59" bestFit="1" customWidth="1"/>
    <col min="11792" max="11792" width="14.5703125" style="59" bestFit="1" customWidth="1"/>
    <col min="11793" max="11793" width="9.140625" style="59"/>
    <col min="11794" max="11794" width="13" style="59" bestFit="1" customWidth="1"/>
    <col min="11795" max="11795" width="11" style="59" bestFit="1" customWidth="1"/>
    <col min="11796" max="11796" width="9.140625" style="59"/>
    <col min="11797" max="11797" width="11" style="59" bestFit="1" customWidth="1"/>
    <col min="11798" max="12032" width="9.140625" style="59"/>
    <col min="12033" max="12033" width="24.28515625" style="59" customWidth="1"/>
    <col min="12034" max="12034" width="36" style="59" customWidth="1"/>
    <col min="12035" max="12035" width="4.7109375" style="59" customWidth="1"/>
    <col min="12036" max="12036" width="7.42578125" style="59" customWidth="1"/>
    <col min="12037" max="12039" width="10" style="59" customWidth="1"/>
    <col min="12040" max="12040" width="11.28515625" style="59" bestFit="1" customWidth="1"/>
    <col min="12041" max="12045" width="10" style="59" customWidth="1"/>
    <col min="12046" max="12046" width="9.140625" style="59"/>
    <col min="12047" max="12047" width="9.28515625" style="59" bestFit="1" customWidth="1"/>
    <col min="12048" max="12048" width="14.5703125" style="59" bestFit="1" customWidth="1"/>
    <col min="12049" max="12049" width="9.140625" style="59"/>
    <col min="12050" max="12050" width="13" style="59" bestFit="1" customWidth="1"/>
    <col min="12051" max="12051" width="11" style="59" bestFit="1" customWidth="1"/>
    <col min="12052" max="12052" width="9.140625" style="59"/>
    <col min="12053" max="12053" width="11" style="59" bestFit="1" customWidth="1"/>
    <col min="12054" max="12288" width="9.140625" style="59"/>
    <col min="12289" max="12289" width="24.28515625" style="59" customWidth="1"/>
    <col min="12290" max="12290" width="36" style="59" customWidth="1"/>
    <col min="12291" max="12291" width="4.7109375" style="59" customWidth="1"/>
    <col min="12292" max="12292" width="7.42578125" style="59" customWidth="1"/>
    <col min="12293" max="12295" width="10" style="59" customWidth="1"/>
    <col min="12296" max="12296" width="11.28515625" style="59" bestFit="1" customWidth="1"/>
    <col min="12297" max="12301" width="10" style="59" customWidth="1"/>
    <col min="12302" max="12302" width="9.140625" style="59"/>
    <col min="12303" max="12303" width="9.28515625" style="59" bestFit="1" customWidth="1"/>
    <col min="12304" max="12304" width="14.5703125" style="59" bestFit="1" customWidth="1"/>
    <col min="12305" max="12305" width="9.140625" style="59"/>
    <col min="12306" max="12306" width="13" style="59" bestFit="1" customWidth="1"/>
    <col min="12307" max="12307" width="11" style="59" bestFit="1" customWidth="1"/>
    <col min="12308" max="12308" width="9.140625" style="59"/>
    <col min="12309" max="12309" width="11" style="59" bestFit="1" customWidth="1"/>
    <col min="12310" max="12544" width="9.140625" style="59"/>
    <col min="12545" max="12545" width="24.28515625" style="59" customWidth="1"/>
    <col min="12546" max="12546" width="36" style="59" customWidth="1"/>
    <col min="12547" max="12547" width="4.7109375" style="59" customWidth="1"/>
    <col min="12548" max="12548" width="7.42578125" style="59" customWidth="1"/>
    <col min="12549" max="12551" width="10" style="59" customWidth="1"/>
    <col min="12552" max="12552" width="11.28515625" style="59" bestFit="1" customWidth="1"/>
    <col min="12553" max="12557" width="10" style="59" customWidth="1"/>
    <col min="12558" max="12558" width="9.140625" style="59"/>
    <col min="12559" max="12559" width="9.28515625" style="59" bestFit="1" customWidth="1"/>
    <col min="12560" max="12560" width="14.5703125" style="59" bestFit="1" customWidth="1"/>
    <col min="12561" max="12561" width="9.140625" style="59"/>
    <col min="12562" max="12562" width="13" style="59" bestFit="1" customWidth="1"/>
    <col min="12563" max="12563" width="11" style="59" bestFit="1" customWidth="1"/>
    <col min="12564" max="12564" width="9.140625" style="59"/>
    <col min="12565" max="12565" width="11" style="59" bestFit="1" customWidth="1"/>
    <col min="12566" max="12800" width="9.140625" style="59"/>
    <col min="12801" max="12801" width="24.28515625" style="59" customWidth="1"/>
    <col min="12802" max="12802" width="36" style="59" customWidth="1"/>
    <col min="12803" max="12803" width="4.7109375" style="59" customWidth="1"/>
    <col min="12804" max="12804" width="7.42578125" style="59" customWidth="1"/>
    <col min="12805" max="12807" width="10" style="59" customWidth="1"/>
    <col min="12808" max="12808" width="11.28515625" style="59" bestFit="1" customWidth="1"/>
    <col min="12809" max="12813" width="10" style="59" customWidth="1"/>
    <col min="12814" max="12814" width="9.140625" style="59"/>
    <col min="12815" max="12815" width="9.28515625" style="59" bestFit="1" customWidth="1"/>
    <col min="12816" max="12816" width="14.5703125" style="59" bestFit="1" customWidth="1"/>
    <col min="12817" max="12817" width="9.140625" style="59"/>
    <col min="12818" max="12818" width="13" style="59" bestFit="1" customWidth="1"/>
    <col min="12819" max="12819" width="11" style="59" bestFit="1" customWidth="1"/>
    <col min="12820" max="12820" width="9.140625" style="59"/>
    <col min="12821" max="12821" width="11" style="59" bestFit="1" customWidth="1"/>
    <col min="12822" max="13056" width="9.140625" style="59"/>
    <col min="13057" max="13057" width="24.28515625" style="59" customWidth="1"/>
    <col min="13058" max="13058" width="36" style="59" customWidth="1"/>
    <col min="13059" max="13059" width="4.7109375" style="59" customWidth="1"/>
    <col min="13060" max="13060" width="7.42578125" style="59" customWidth="1"/>
    <col min="13061" max="13063" width="10" style="59" customWidth="1"/>
    <col min="13064" max="13064" width="11.28515625" style="59" bestFit="1" customWidth="1"/>
    <col min="13065" max="13069" width="10" style="59" customWidth="1"/>
    <col min="13070" max="13070" width="9.140625" style="59"/>
    <col min="13071" max="13071" width="9.28515625" style="59" bestFit="1" customWidth="1"/>
    <col min="13072" max="13072" width="14.5703125" style="59" bestFit="1" customWidth="1"/>
    <col min="13073" max="13073" width="9.140625" style="59"/>
    <col min="13074" max="13074" width="13" style="59" bestFit="1" customWidth="1"/>
    <col min="13075" max="13075" width="11" style="59" bestFit="1" customWidth="1"/>
    <col min="13076" max="13076" width="9.140625" style="59"/>
    <col min="13077" max="13077" width="11" style="59" bestFit="1" customWidth="1"/>
    <col min="13078" max="13312" width="9.140625" style="59"/>
    <col min="13313" max="13313" width="24.28515625" style="59" customWidth="1"/>
    <col min="13314" max="13314" width="36" style="59" customWidth="1"/>
    <col min="13315" max="13315" width="4.7109375" style="59" customWidth="1"/>
    <col min="13316" max="13316" width="7.42578125" style="59" customWidth="1"/>
    <col min="13317" max="13319" width="10" style="59" customWidth="1"/>
    <col min="13320" max="13320" width="11.28515625" style="59" bestFit="1" customWidth="1"/>
    <col min="13321" max="13325" width="10" style="59" customWidth="1"/>
    <col min="13326" max="13326" width="9.140625" style="59"/>
    <col min="13327" max="13327" width="9.28515625" style="59" bestFit="1" customWidth="1"/>
    <col min="13328" max="13328" width="14.5703125" style="59" bestFit="1" customWidth="1"/>
    <col min="13329" max="13329" width="9.140625" style="59"/>
    <col min="13330" max="13330" width="13" style="59" bestFit="1" customWidth="1"/>
    <col min="13331" max="13331" width="11" style="59" bestFit="1" customWidth="1"/>
    <col min="13332" max="13332" width="9.140625" style="59"/>
    <col min="13333" max="13333" width="11" style="59" bestFit="1" customWidth="1"/>
    <col min="13334" max="13568" width="9.140625" style="59"/>
    <col min="13569" max="13569" width="24.28515625" style="59" customWidth="1"/>
    <col min="13570" max="13570" width="36" style="59" customWidth="1"/>
    <col min="13571" max="13571" width="4.7109375" style="59" customWidth="1"/>
    <col min="13572" max="13572" width="7.42578125" style="59" customWidth="1"/>
    <col min="13573" max="13575" width="10" style="59" customWidth="1"/>
    <col min="13576" max="13576" width="11.28515625" style="59" bestFit="1" customWidth="1"/>
    <col min="13577" max="13581" width="10" style="59" customWidth="1"/>
    <col min="13582" max="13582" width="9.140625" style="59"/>
    <col min="13583" max="13583" width="9.28515625" style="59" bestFit="1" customWidth="1"/>
    <col min="13584" max="13584" width="14.5703125" style="59" bestFit="1" customWidth="1"/>
    <col min="13585" max="13585" width="9.140625" style="59"/>
    <col min="13586" max="13586" width="13" style="59" bestFit="1" customWidth="1"/>
    <col min="13587" max="13587" width="11" style="59" bestFit="1" customWidth="1"/>
    <col min="13588" max="13588" width="9.140625" style="59"/>
    <col min="13589" max="13589" width="11" style="59" bestFit="1" customWidth="1"/>
    <col min="13590" max="13824" width="9.140625" style="59"/>
    <col min="13825" max="13825" width="24.28515625" style="59" customWidth="1"/>
    <col min="13826" max="13826" width="36" style="59" customWidth="1"/>
    <col min="13827" max="13827" width="4.7109375" style="59" customWidth="1"/>
    <col min="13828" max="13828" width="7.42578125" style="59" customWidth="1"/>
    <col min="13829" max="13831" width="10" style="59" customWidth="1"/>
    <col min="13832" max="13832" width="11.28515625" style="59" bestFit="1" customWidth="1"/>
    <col min="13833" max="13837" width="10" style="59" customWidth="1"/>
    <col min="13838" max="13838" width="9.140625" style="59"/>
    <col min="13839" max="13839" width="9.28515625" style="59" bestFit="1" customWidth="1"/>
    <col min="13840" max="13840" width="14.5703125" style="59" bestFit="1" customWidth="1"/>
    <col min="13841" max="13841" width="9.140625" style="59"/>
    <col min="13842" max="13842" width="13" style="59" bestFit="1" customWidth="1"/>
    <col min="13843" max="13843" width="11" style="59" bestFit="1" customWidth="1"/>
    <col min="13844" max="13844" width="9.140625" style="59"/>
    <col min="13845" max="13845" width="11" style="59" bestFit="1" customWidth="1"/>
    <col min="13846" max="14080" width="9.140625" style="59"/>
    <col min="14081" max="14081" width="24.28515625" style="59" customWidth="1"/>
    <col min="14082" max="14082" width="36" style="59" customWidth="1"/>
    <col min="14083" max="14083" width="4.7109375" style="59" customWidth="1"/>
    <col min="14084" max="14084" width="7.42578125" style="59" customWidth="1"/>
    <col min="14085" max="14087" width="10" style="59" customWidth="1"/>
    <col min="14088" max="14088" width="11.28515625" style="59" bestFit="1" customWidth="1"/>
    <col min="14089" max="14093" width="10" style="59" customWidth="1"/>
    <col min="14094" max="14094" width="9.140625" style="59"/>
    <col min="14095" max="14095" width="9.28515625" style="59" bestFit="1" customWidth="1"/>
    <col min="14096" max="14096" width="14.5703125" style="59" bestFit="1" customWidth="1"/>
    <col min="14097" max="14097" width="9.140625" style="59"/>
    <col min="14098" max="14098" width="13" style="59" bestFit="1" customWidth="1"/>
    <col min="14099" max="14099" width="11" style="59" bestFit="1" customWidth="1"/>
    <col min="14100" max="14100" width="9.140625" style="59"/>
    <col min="14101" max="14101" width="11" style="59" bestFit="1" customWidth="1"/>
    <col min="14102" max="14336" width="9.140625" style="59"/>
    <col min="14337" max="14337" width="24.28515625" style="59" customWidth="1"/>
    <col min="14338" max="14338" width="36" style="59" customWidth="1"/>
    <col min="14339" max="14339" width="4.7109375" style="59" customWidth="1"/>
    <col min="14340" max="14340" width="7.42578125" style="59" customWidth="1"/>
    <col min="14341" max="14343" width="10" style="59" customWidth="1"/>
    <col min="14344" max="14344" width="11.28515625" style="59" bestFit="1" customWidth="1"/>
    <col min="14345" max="14349" width="10" style="59" customWidth="1"/>
    <col min="14350" max="14350" width="9.140625" style="59"/>
    <col min="14351" max="14351" width="9.28515625" style="59" bestFit="1" customWidth="1"/>
    <col min="14352" max="14352" width="14.5703125" style="59" bestFit="1" customWidth="1"/>
    <col min="14353" max="14353" width="9.140625" style="59"/>
    <col min="14354" max="14354" width="13" style="59" bestFit="1" customWidth="1"/>
    <col min="14355" max="14355" width="11" style="59" bestFit="1" customWidth="1"/>
    <col min="14356" max="14356" width="9.140625" style="59"/>
    <col min="14357" max="14357" width="11" style="59" bestFit="1" customWidth="1"/>
    <col min="14358" max="14592" width="9.140625" style="59"/>
    <col min="14593" max="14593" width="24.28515625" style="59" customWidth="1"/>
    <col min="14594" max="14594" width="36" style="59" customWidth="1"/>
    <col min="14595" max="14595" width="4.7109375" style="59" customWidth="1"/>
    <col min="14596" max="14596" width="7.42578125" style="59" customWidth="1"/>
    <col min="14597" max="14599" width="10" style="59" customWidth="1"/>
    <col min="14600" max="14600" width="11.28515625" style="59" bestFit="1" customWidth="1"/>
    <col min="14601" max="14605" width="10" style="59" customWidth="1"/>
    <col min="14606" max="14606" width="9.140625" style="59"/>
    <col min="14607" max="14607" width="9.28515625" style="59" bestFit="1" customWidth="1"/>
    <col min="14608" max="14608" width="14.5703125" style="59" bestFit="1" customWidth="1"/>
    <col min="14609" max="14609" width="9.140625" style="59"/>
    <col min="14610" max="14610" width="13" style="59" bestFit="1" customWidth="1"/>
    <col min="14611" max="14611" width="11" style="59" bestFit="1" customWidth="1"/>
    <col min="14612" max="14612" width="9.140625" style="59"/>
    <col min="14613" max="14613" width="11" style="59" bestFit="1" customWidth="1"/>
    <col min="14614" max="14848" width="9.140625" style="59"/>
    <col min="14849" max="14849" width="24.28515625" style="59" customWidth="1"/>
    <col min="14850" max="14850" width="36" style="59" customWidth="1"/>
    <col min="14851" max="14851" width="4.7109375" style="59" customWidth="1"/>
    <col min="14852" max="14852" width="7.42578125" style="59" customWidth="1"/>
    <col min="14853" max="14855" width="10" style="59" customWidth="1"/>
    <col min="14856" max="14856" width="11.28515625" style="59" bestFit="1" customWidth="1"/>
    <col min="14857" max="14861" width="10" style="59" customWidth="1"/>
    <col min="14862" max="14862" width="9.140625" style="59"/>
    <col min="14863" max="14863" width="9.28515625" style="59" bestFit="1" customWidth="1"/>
    <col min="14864" max="14864" width="14.5703125" style="59" bestFit="1" customWidth="1"/>
    <col min="14865" max="14865" width="9.140625" style="59"/>
    <col min="14866" max="14866" width="13" style="59" bestFit="1" customWidth="1"/>
    <col min="14867" max="14867" width="11" style="59" bestFit="1" customWidth="1"/>
    <col min="14868" max="14868" width="9.140625" style="59"/>
    <col min="14869" max="14869" width="11" style="59" bestFit="1" customWidth="1"/>
    <col min="14870" max="15104" width="9.140625" style="59"/>
    <col min="15105" max="15105" width="24.28515625" style="59" customWidth="1"/>
    <col min="15106" max="15106" width="36" style="59" customWidth="1"/>
    <col min="15107" max="15107" width="4.7109375" style="59" customWidth="1"/>
    <col min="15108" max="15108" width="7.42578125" style="59" customWidth="1"/>
    <col min="15109" max="15111" width="10" style="59" customWidth="1"/>
    <col min="15112" max="15112" width="11.28515625" style="59" bestFit="1" customWidth="1"/>
    <col min="15113" max="15117" width="10" style="59" customWidth="1"/>
    <col min="15118" max="15118" width="9.140625" style="59"/>
    <col min="15119" max="15119" width="9.28515625" style="59" bestFit="1" customWidth="1"/>
    <col min="15120" max="15120" width="14.5703125" style="59" bestFit="1" customWidth="1"/>
    <col min="15121" max="15121" width="9.140625" style="59"/>
    <col min="15122" max="15122" width="13" style="59" bestFit="1" customWidth="1"/>
    <col min="15123" max="15123" width="11" style="59" bestFit="1" customWidth="1"/>
    <col min="15124" max="15124" width="9.140625" style="59"/>
    <col min="15125" max="15125" width="11" style="59" bestFit="1" customWidth="1"/>
    <col min="15126" max="15360" width="9.140625" style="59"/>
    <col min="15361" max="15361" width="24.28515625" style="59" customWidth="1"/>
    <col min="15362" max="15362" width="36" style="59" customWidth="1"/>
    <col min="15363" max="15363" width="4.7109375" style="59" customWidth="1"/>
    <col min="15364" max="15364" width="7.42578125" style="59" customWidth="1"/>
    <col min="15365" max="15367" width="10" style="59" customWidth="1"/>
    <col min="15368" max="15368" width="11.28515625" style="59" bestFit="1" customWidth="1"/>
    <col min="15369" max="15373" width="10" style="59" customWidth="1"/>
    <col min="15374" max="15374" width="9.140625" style="59"/>
    <col min="15375" max="15375" width="9.28515625" style="59" bestFit="1" customWidth="1"/>
    <col min="15376" max="15376" width="14.5703125" style="59" bestFit="1" customWidth="1"/>
    <col min="15377" max="15377" width="9.140625" style="59"/>
    <col min="15378" max="15378" width="13" style="59" bestFit="1" customWidth="1"/>
    <col min="15379" max="15379" width="11" style="59" bestFit="1" customWidth="1"/>
    <col min="15380" max="15380" width="9.140625" style="59"/>
    <col min="15381" max="15381" width="11" style="59" bestFit="1" customWidth="1"/>
    <col min="15382" max="15616" width="9.140625" style="59"/>
    <col min="15617" max="15617" width="24.28515625" style="59" customWidth="1"/>
    <col min="15618" max="15618" width="36" style="59" customWidth="1"/>
    <col min="15619" max="15619" width="4.7109375" style="59" customWidth="1"/>
    <col min="15620" max="15620" width="7.42578125" style="59" customWidth="1"/>
    <col min="15621" max="15623" width="10" style="59" customWidth="1"/>
    <col min="15624" max="15624" width="11.28515625" style="59" bestFit="1" customWidth="1"/>
    <col min="15625" max="15629" width="10" style="59" customWidth="1"/>
    <col min="15630" max="15630" width="9.140625" style="59"/>
    <col min="15631" max="15631" width="9.28515625" style="59" bestFit="1" customWidth="1"/>
    <col min="15632" max="15632" width="14.5703125" style="59" bestFit="1" customWidth="1"/>
    <col min="15633" max="15633" width="9.140625" style="59"/>
    <col min="15634" max="15634" width="13" style="59" bestFit="1" customWidth="1"/>
    <col min="15635" max="15635" width="11" style="59" bestFit="1" customWidth="1"/>
    <col min="15636" max="15636" width="9.140625" style="59"/>
    <col min="15637" max="15637" width="11" style="59" bestFit="1" customWidth="1"/>
    <col min="15638" max="15872" width="9.140625" style="59"/>
    <col min="15873" max="15873" width="24.28515625" style="59" customWidth="1"/>
    <col min="15874" max="15874" width="36" style="59" customWidth="1"/>
    <col min="15875" max="15875" width="4.7109375" style="59" customWidth="1"/>
    <col min="15876" max="15876" width="7.42578125" style="59" customWidth="1"/>
    <col min="15877" max="15879" width="10" style="59" customWidth="1"/>
    <col min="15880" max="15880" width="11.28515625" style="59" bestFit="1" customWidth="1"/>
    <col min="15881" max="15885" width="10" style="59" customWidth="1"/>
    <col min="15886" max="15886" width="9.140625" style="59"/>
    <col min="15887" max="15887" width="9.28515625" style="59" bestFit="1" customWidth="1"/>
    <col min="15888" max="15888" width="14.5703125" style="59" bestFit="1" customWidth="1"/>
    <col min="15889" max="15889" width="9.140625" style="59"/>
    <col min="15890" max="15890" width="13" style="59" bestFit="1" customWidth="1"/>
    <col min="15891" max="15891" width="11" style="59" bestFit="1" customWidth="1"/>
    <col min="15892" max="15892" width="9.140625" style="59"/>
    <col min="15893" max="15893" width="11" style="59" bestFit="1" customWidth="1"/>
    <col min="15894" max="16128" width="9.140625" style="59"/>
    <col min="16129" max="16129" width="24.28515625" style="59" customWidth="1"/>
    <col min="16130" max="16130" width="36" style="59" customWidth="1"/>
    <col min="16131" max="16131" width="4.7109375" style="59" customWidth="1"/>
    <col min="16132" max="16132" width="7.42578125" style="59" customWidth="1"/>
    <col min="16133" max="16135" width="10" style="59" customWidth="1"/>
    <col min="16136" max="16136" width="11.28515625" style="59" bestFit="1" customWidth="1"/>
    <col min="16137" max="16141" width="10" style="59" customWidth="1"/>
    <col min="16142" max="16142" width="9.140625" style="59"/>
    <col min="16143" max="16143" width="9.28515625" style="59" bestFit="1" customWidth="1"/>
    <col min="16144" max="16144" width="14.5703125" style="59" bestFit="1" customWidth="1"/>
    <col min="16145" max="16145" width="9.140625" style="59"/>
    <col min="16146" max="16146" width="13" style="59" bestFit="1" customWidth="1"/>
    <col min="16147" max="16147" width="11" style="59" bestFit="1" customWidth="1"/>
    <col min="16148" max="16148" width="9.140625" style="59"/>
    <col min="16149" max="16149" width="11" style="59" bestFit="1" customWidth="1"/>
    <col min="16150" max="16384" width="9.140625" style="59"/>
  </cols>
  <sheetData>
    <row r="1" spans="1:18" s="210" customFormat="1" ht="23.1" customHeight="1">
      <c r="A1" s="430" t="s">
        <v>16</v>
      </c>
      <c r="B1" s="430" t="s">
        <v>28</v>
      </c>
      <c r="C1" s="430" t="s">
        <v>17</v>
      </c>
      <c r="D1" s="441" t="s">
        <v>18</v>
      </c>
      <c r="E1" s="441" t="s">
        <v>19</v>
      </c>
      <c r="F1" s="441"/>
      <c r="G1" s="441" t="s">
        <v>20</v>
      </c>
      <c r="H1" s="441"/>
      <c r="I1" s="441" t="s">
        <v>21</v>
      </c>
      <c r="J1" s="441"/>
      <c r="K1" s="441" t="s">
        <v>22</v>
      </c>
      <c r="L1" s="441"/>
      <c r="M1" s="430" t="s">
        <v>23</v>
      </c>
      <c r="O1" s="442" t="s">
        <v>213</v>
      </c>
      <c r="P1" s="442"/>
      <c r="Q1" s="442" t="s">
        <v>214</v>
      </c>
      <c r="R1" s="442"/>
    </row>
    <row r="2" spans="1:18" s="210" customFormat="1" ht="23.1" customHeight="1">
      <c r="A2" s="430"/>
      <c r="B2" s="430"/>
      <c r="C2" s="430"/>
      <c r="D2" s="441"/>
      <c r="E2" s="213" t="s">
        <v>24</v>
      </c>
      <c r="F2" s="213" t="s">
        <v>25</v>
      </c>
      <c r="G2" s="213" t="s">
        <v>24</v>
      </c>
      <c r="H2" s="213" t="s">
        <v>25</v>
      </c>
      <c r="I2" s="213" t="s">
        <v>24</v>
      </c>
      <c r="J2" s="213" t="s">
        <v>25</v>
      </c>
      <c r="K2" s="213" t="s">
        <v>24</v>
      </c>
      <c r="L2" s="213" t="s">
        <v>25</v>
      </c>
      <c r="M2" s="430"/>
      <c r="O2" s="214" t="s">
        <v>215</v>
      </c>
      <c r="P2" s="215" t="s">
        <v>216</v>
      </c>
      <c r="Q2" s="215" t="s">
        <v>215</v>
      </c>
      <c r="R2" s="215" t="s">
        <v>216</v>
      </c>
    </row>
    <row r="3" spans="1:18" ht="23.1" customHeight="1">
      <c r="A3" s="212">
        <v>1</v>
      </c>
      <c r="B3" s="62" t="s">
        <v>230</v>
      </c>
      <c r="C3" s="216" t="s">
        <v>136</v>
      </c>
      <c r="D3" s="337"/>
      <c r="E3" s="337"/>
      <c r="F3" s="337"/>
      <c r="G3" s="337"/>
      <c r="H3" s="337"/>
      <c r="I3" s="337"/>
      <c r="J3" s="337"/>
      <c r="K3" s="337"/>
      <c r="L3" s="337"/>
      <c r="M3" s="333"/>
      <c r="O3" s="219"/>
      <c r="P3" s="223"/>
      <c r="Q3" s="218"/>
      <c r="R3" s="223"/>
    </row>
    <row r="4" spans="1:18" s="222" customFormat="1" ht="23.1" customHeight="1">
      <c r="A4" s="59" t="s">
        <v>304</v>
      </c>
      <c r="B4" s="59" t="s">
        <v>305</v>
      </c>
      <c r="C4" s="333" t="s">
        <v>217</v>
      </c>
      <c r="D4" s="337">
        <v>1</v>
      </c>
      <c r="E4" s="228"/>
      <c r="F4" s="228"/>
      <c r="G4" s="337"/>
      <c r="H4" s="337"/>
      <c r="I4" s="337"/>
      <c r="J4" s="337"/>
      <c r="K4" s="228"/>
      <c r="L4" s="228"/>
      <c r="M4" s="224"/>
      <c r="O4" s="225"/>
      <c r="P4" s="220"/>
      <c r="Q4" s="227"/>
      <c r="R4" s="221"/>
    </row>
    <row r="5" spans="1:18" s="222" customFormat="1" ht="23.1" customHeight="1">
      <c r="A5" s="59" t="s">
        <v>306</v>
      </c>
      <c r="B5" s="59" t="s">
        <v>307</v>
      </c>
      <c r="C5" s="333" t="s">
        <v>217</v>
      </c>
      <c r="D5" s="337">
        <v>1</v>
      </c>
      <c r="E5" s="228"/>
      <c r="F5" s="228"/>
      <c r="G5" s="228"/>
      <c r="H5" s="228"/>
      <c r="I5" s="228"/>
      <c r="J5" s="228"/>
      <c r="K5" s="228"/>
      <c r="L5" s="228"/>
      <c r="M5" s="224"/>
      <c r="O5" s="218">
        <f>750*1800</f>
        <v>1350000</v>
      </c>
      <c r="P5" s="220">
        <f>1500*1500</f>
        <v>2250000</v>
      </c>
      <c r="Q5" s="226">
        <f>1200*1200</f>
        <v>1440000</v>
      </c>
      <c r="R5" s="221">
        <f>700*700</f>
        <v>490000</v>
      </c>
    </row>
    <row r="6" spans="1:18" s="222" customFormat="1" ht="23.1" customHeight="1">
      <c r="A6" s="59" t="s">
        <v>231</v>
      </c>
      <c r="B6" s="59" t="s">
        <v>232</v>
      </c>
      <c r="C6" s="333" t="s">
        <v>217</v>
      </c>
      <c r="D6" s="337">
        <v>1</v>
      </c>
      <c r="E6" s="228"/>
      <c r="F6" s="228"/>
      <c r="G6" s="228"/>
      <c r="H6" s="228"/>
      <c r="I6" s="228"/>
      <c r="J6" s="228"/>
      <c r="K6" s="228"/>
      <c r="L6" s="228"/>
      <c r="M6" s="333"/>
      <c r="O6" s="218">
        <f>650*1600</f>
        <v>1040000</v>
      </c>
      <c r="P6" s="220"/>
      <c r="Q6" s="226"/>
      <c r="R6" s="221"/>
    </row>
    <row r="7" spans="1:18" s="222" customFormat="1" ht="23.1" customHeight="1">
      <c r="A7" s="59" t="s">
        <v>218</v>
      </c>
      <c r="B7" s="59" t="s">
        <v>219</v>
      </c>
      <c r="C7" s="333" t="s">
        <v>212</v>
      </c>
      <c r="D7" s="229">
        <f>(0.47+0.26*2)*130%</f>
        <v>1.2869999999999999</v>
      </c>
      <c r="E7" s="228"/>
      <c r="F7" s="228"/>
      <c r="G7" s="336"/>
      <c r="H7" s="228"/>
      <c r="I7" s="228"/>
      <c r="J7" s="228"/>
      <c r="K7" s="228"/>
      <c r="L7" s="228"/>
      <c r="M7" s="333"/>
      <c r="O7" s="218"/>
      <c r="P7" s="220"/>
      <c r="Q7" s="226"/>
      <c r="R7" s="221"/>
    </row>
    <row r="8" spans="1:18" s="222" customFormat="1" ht="23.1" customHeight="1">
      <c r="A8" s="59"/>
      <c r="B8" s="59"/>
      <c r="C8" s="333"/>
      <c r="D8" s="337"/>
      <c r="E8" s="228"/>
      <c r="F8" s="228"/>
      <c r="G8" s="228"/>
      <c r="H8" s="228"/>
      <c r="I8" s="228"/>
      <c r="J8" s="228"/>
      <c r="K8" s="228"/>
      <c r="L8" s="228"/>
      <c r="M8" s="333"/>
      <c r="O8" s="218"/>
      <c r="P8" s="220"/>
      <c r="Q8" s="226"/>
      <c r="R8" s="221"/>
    </row>
    <row r="9" spans="1:18" s="222" customFormat="1" ht="23.1" customHeight="1">
      <c r="A9" s="59"/>
      <c r="B9" s="59"/>
      <c r="C9" s="333"/>
      <c r="D9" s="337"/>
      <c r="E9" s="228"/>
      <c r="F9" s="228"/>
      <c r="G9" s="228"/>
      <c r="H9" s="228"/>
      <c r="I9" s="228"/>
      <c r="J9" s="228"/>
      <c r="K9" s="228"/>
      <c r="L9" s="228"/>
      <c r="M9" s="333"/>
      <c r="O9" s="218"/>
      <c r="P9" s="220"/>
      <c r="Q9" s="226"/>
      <c r="R9" s="221"/>
    </row>
    <row r="10" spans="1:18" s="222" customFormat="1" ht="23.1" customHeight="1">
      <c r="A10" s="59"/>
      <c r="B10" s="59"/>
      <c r="C10" s="333"/>
      <c r="D10" s="337"/>
      <c r="E10" s="228"/>
      <c r="F10" s="228"/>
      <c r="G10" s="228"/>
      <c r="H10" s="228"/>
      <c r="I10" s="228"/>
      <c r="J10" s="228"/>
      <c r="K10" s="228"/>
      <c r="L10" s="228"/>
      <c r="M10" s="333"/>
      <c r="O10" s="218"/>
      <c r="P10" s="220"/>
      <c r="Q10" s="226"/>
      <c r="R10" s="221"/>
    </row>
    <row r="11" spans="1:18" s="222" customFormat="1" ht="23.1" customHeight="1">
      <c r="A11" s="59"/>
      <c r="B11" s="59"/>
      <c r="C11" s="333"/>
      <c r="D11" s="337"/>
      <c r="E11" s="228"/>
      <c r="F11" s="228"/>
      <c r="G11" s="228"/>
      <c r="H11" s="228"/>
      <c r="I11" s="228"/>
      <c r="J11" s="228"/>
      <c r="K11" s="228"/>
      <c r="L11" s="228"/>
      <c r="M11" s="333"/>
      <c r="O11" s="218"/>
      <c r="P11" s="220"/>
      <c r="Q11" s="226"/>
      <c r="R11" s="221"/>
    </row>
    <row r="12" spans="1:18" s="222" customFormat="1" ht="23.1" customHeight="1">
      <c r="A12" s="59"/>
      <c r="B12" s="59"/>
      <c r="C12" s="333"/>
      <c r="D12" s="337"/>
      <c r="E12" s="228"/>
      <c r="F12" s="228"/>
      <c r="G12" s="228"/>
      <c r="H12" s="228"/>
      <c r="I12" s="228"/>
      <c r="J12" s="228"/>
      <c r="K12" s="228"/>
      <c r="L12" s="228"/>
      <c r="M12" s="333"/>
      <c r="O12" s="218"/>
      <c r="P12" s="220"/>
      <c r="Q12" s="226"/>
      <c r="R12" s="221"/>
    </row>
    <row r="13" spans="1:18" s="222" customFormat="1" ht="23.1" customHeight="1">
      <c r="A13" s="59"/>
      <c r="B13" s="59"/>
      <c r="C13" s="333"/>
      <c r="D13" s="337"/>
      <c r="E13" s="228"/>
      <c r="F13" s="228"/>
      <c r="G13" s="228"/>
      <c r="H13" s="228"/>
      <c r="I13" s="228"/>
      <c r="J13" s="228"/>
      <c r="K13" s="228"/>
      <c r="L13" s="228"/>
      <c r="M13" s="333"/>
      <c r="O13" s="218"/>
      <c r="P13" s="220"/>
      <c r="Q13" s="226"/>
      <c r="R13" s="221"/>
    </row>
    <row r="14" spans="1:18" s="222" customFormat="1" ht="23.1" customHeight="1">
      <c r="A14" s="59"/>
      <c r="B14" s="59"/>
      <c r="C14" s="333"/>
      <c r="D14" s="337"/>
      <c r="E14" s="228"/>
      <c r="F14" s="228"/>
      <c r="G14" s="228"/>
      <c r="H14" s="228"/>
      <c r="I14" s="228"/>
      <c r="J14" s="228"/>
      <c r="K14" s="228"/>
      <c r="L14" s="228"/>
      <c r="M14" s="333"/>
      <c r="O14" s="218"/>
      <c r="P14" s="220"/>
      <c r="Q14" s="226"/>
      <c r="R14" s="221"/>
    </row>
    <row r="15" spans="1:18" s="222" customFormat="1" ht="23.1" customHeight="1">
      <c r="A15" s="59"/>
      <c r="B15" s="59"/>
      <c r="C15" s="333"/>
      <c r="D15" s="337"/>
      <c r="E15" s="228"/>
      <c r="F15" s="228"/>
      <c r="G15" s="228"/>
      <c r="H15" s="228"/>
      <c r="I15" s="228"/>
      <c r="J15" s="228"/>
      <c r="K15" s="228"/>
      <c r="L15" s="228"/>
      <c r="M15" s="333"/>
      <c r="O15" s="218"/>
      <c r="P15" s="220"/>
      <c r="Q15" s="226"/>
      <c r="R15" s="221"/>
    </row>
    <row r="16" spans="1:18" s="222" customFormat="1" ht="23.1" customHeight="1">
      <c r="A16" s="59"/>
      <c r="B16" s="59"/>
      <c r="C16" s="333"/>
      <c r="D16" s="337"/>
      <c r="E16" s="228"/>
      <c r="F16" s="228"/>
      <c r="G16" s="228"/>
      <c r="H16" s="228"/>
      <c r="I16" s="228"/>
      <c r="J16" s="228"/>
      <c r="K16" s="228"/>
      <c r="L16" s="228"/>
      <c r="M16" s="333"/>
      <c r="O16" s="218"/>
      <c r="P16" s="220"/>
      <c r="Q16" s="226"/>
      <c r="R16" s="221"/>
    </row>
    <row r="17" spans="1:18" s="222" customFormat="1" ht="23.1" customHeight="1">
      <c r="A17" s="59"/>
      <c r="B17" s="59"/>
      <c r="C17" s="333"/>
      <c r="D17" s="337"/>
      <c r="E17" s="228"/>
      <c r="F17" s="228"/>
      <c r="G17" s="228"/>
      <c r="H17" s="228"/>
      <c r="I17" s="228"/>
      <c r="J17" s="228"/>
      <c r="K17" s="228"/>
      <c r="L17" s="228"/>
      <c r="M17" s="333"/>
      <c r="O17" s="218"/>
      <c r="P17" s="220"/>
      <c r="Q17" s="226"/>
      <c r="R17" s="221"/>
    </row>
    <row r="18" spans="1:18" s="222" customFormat="1" ht="23.1" customHeight="1">
      <c r="A18" s="59"/>
      <c r="B18" s="59"/>
      <c r="C18" s="333"/>
      <c r="D18" s="337"/>
      <c r="E18" s="228"/>
      <c r="F18" s="228"/>
      <c r="G18" s="228"/>
      <c r="H18" s="228"/>
      <c r="I18" s="228"/>
      <c r="J18" s="228"/>
      <c r="K18" s="228"/>
      <c r="L18" s="228"/>
      <c r="M18" s="333"/>
      <c r="O18" s="218"/>
      <c r="P18" s="220"/>
      <c r="Q18" s="226"/>
      <c r="R18" s="221"/>
    </row>
    <row r="19" spans="1:18" s="222" customFormat="1" ht="23.1" customHeight="1">
      <c r="A19" s="59"/>
      <c r="B19" s="59"/>
      <c r="C19" s="333"/>
      <c r="D19" s="337"/>
      <c r="E19" s="228"/>
      <c r="F19" s="228"/>
      <c r="G19" s="228"/>
      <c r="H19" s="228"/>
      <c r="I19" s="228"/>
      <c r="J19" s="228"/>
      <c r="K19" s="228"/>
      <c r="L19" s="228"/>
      <c r="M19" s="333"/>
      <c r="O19" s="218"/>
      <c r="P19" s="220"/>
      <c r="Q19" s="226"/>
      <c r="R19" s="221"/>
    </row>
    <row r="20" spans="1:18" s="222" customFormat="1" ht="23.1" customHeight="1">
      <c r="A20" s="59"/>
      <c r="B20" s="59"/>
      <c r="C20" s="333"/>
      <c r="D20" s="337"/>
      <c r="E20" s="228"/>
      <c r="F20" s="228"/>
      <c r="G20" s="228"/>
      <c r="H20" s="228"/>
      <c r="I20" s="228"/>
      <c r="J20" s="228"/>
      <c r="K20" s="228"/>
      <c r="L20" s="228"/>
      <c r="M20" s="333"/>
      <c r="O20" s="218"/>
      <c r="P20" s="220"/>
      <c r="Q20" s="226"/>
      <c r="R20" s="221"/>
    </row>
    <row r="21" spans="1:18" s="222" customFormat="1" ht="23.1" customHeight="1">
      <c r="A21" s="59"/>
      <c r="B21" s="59"/>
      <c r="C21" s="333"/>
      <c r="D21" s="337"/>
      <c r="E21" s="228"/>
      <c r="F21" s="228"/>
      <c r="G21" s="228"/>
      <c r="H21" s="228"/>
      <c r="I21" s="228"/>
      <c r="J21" s="228"/>
      <c r="K21" s="228"/>
      <c r="L21" s="228"/>
      <c r="M21" s="333"/>
      <c r="O21" s="218"/>
      <c r="P21" s="220"/>
      <c r="Q21" s="226"/>
      <c r="R21" s="221"/>
    </row>
    <row r="22" spans="1:18" s="222" customFormat="1" ht="23.1" customHeight="1">
      <c r="A22" s="59"/>
      <c r="B22" s="59"/>
      <c r="C22" s="333"/>
      <c r="D22" s="337"/>
      <c r="E22" s="228"/>
      <c r="F22" s="228"/>
      <c r="G22" s="228"/>
      <c r="H22" s="228"/>
      <c r="I22" s="228"/>
      <c r="J22" s="228"/>
      <c r="K22" s="228"/>
      <c r="L22" s="228"/>
      <c r="M22" s="333"/>
      <c r="O22" s="218"/>
      <c r="P22" s="220"/>
      <c r="Q22" s="226"/>
      <c r="R22" s="221"/>
    </row>
    <row r="23" spans="1:18" ht="23.1" customHeight="1">
      <c r="A23" s="429" t="s">
        <v>27</v>
      </c>
      <c r="B23" s="429"/>
      <c r="C23" s="333"/>
      <c r="D23" s="337"/>
      <c r="E23" s="440"/>
      <c r="F23" s="440"/>
      <c r="G23" s="440"/>
      <c r="H23" s="440"/>
      <c r="I23" s="440"/>
      <c r="J23" s="440"/>
      <c r="K23" s="440"/>
      <c r="L23" s="440"/>
      <c r="M23" s="333"/>
      <c r="O23" s="219"/>
      <c r="P23" s="220"/>
      <c r="Q23" s="218"/>
      <c r="R23" s="221"/>
    </row>
    <row r="24" spans="1:18" ht="23.1" customHeight="1">
      <c r="A24" s="212">
        <v>2</v>
      </c>
      <c r="B24" s="62" t="s">
        <v>308</v>
      </c>
      <c r="C24" s="216" t="s">
        <v>136</v>
      </c>
      <c r="O24" s="219"/>
      <c r="P24" s="223"/>
      <c r="Q24" s="218"/>
      <c r="R24" s="223"/>
    </row>
    <row r="25" spans="1:18" s="222" customFormat="1" ht="23.1" customHeight="1">
      <c r="A25" s="59" t="s">
        <v>309</v>
      </c>
      <c r="B25" s="59" t="s">
        <v>311</v>
      </c>
      <c r="C25" s="211" t="s">
        <v>73</v>
      </c>
      <c r="D25" s="217">
        <v>20</v>
      </c>
      <c r="E25" s="228"/>
      <c r="F25" s="228"/>
      <c r="G25" s="217"/>
      <c r="H25" s="217"/>
      <c r="I25" s="217"/>
      <c r="J25" s="217"/>
      <c r="K25" s="228"/>
      <c r="L25" s="228"/>
      <c r="M25" s="224"/>
      <c r="O25" s="225"/>
      <c r="P25" s="220"/>
      <c r="Q25" s="227"/>
      <c r="R25" s="221"/>
    </row>
    <row r="26" spans="1:18" s="222" customFormat="1" ht="23.1" customHeight="1">
      <c r="A26" s="59" t="s">
        <v>36</v>
      </c>
      <c r="B26" s="59" t="s">
        <v>72</v>
      </c>
      <c r="C26" s="211" t="s">
        <v>37</v>
      </c>
      <c r="D26" s="340">
        <v>0.24</v>
      </c>
      <c r="E26" s="228"/>
      <c r="F26" s="228"/>
      <c r="G26" s="336"/>
      <c r="H26" s="228"/>
      <c r="I26" s="228"/>
      <c r="J26" s="228"/>
      <c r="K26" s="228"/>
      <c r="L26" s="228"/>
      <c r="M26" s="224"/>
      <c r="O26" s="218"/>
      <c r="P26" s="220"/>
      <c r="Q26" s="226"/>
      <c r="R26" s="221"/>
    </row>
    <row r="27" spans="1:18" s="222" customFormat="1" ht="23.1" customHeight="1">
      <c r="A27" s="59" t="s">
        <v>36</v>
      </c>
      <c r="B27" s="59" t="s">
        <v>71</v>
      </c>
      <c r="C27" s="280" t="s">
        <v>37</v>
      </c>
      <c r="D27" s="340">
        <v>0.2</v>
      </c>
      <c r="E27" s="228"/>
      <c r="F27" s="228"/>
      <c r="G27" s="336"/>
      <c r="H27" s="228"/>
      <c r="I27" s="228"/>
      <c r="J27" s="228"/>
      <c r="K27" s="228"/>
      <c r="L27" s="228"/>
      <c r="M27" s="280"/>
      <c r="O27" s="218"/>
      <c r="P27" s="220"/>
      <c r="Q27" s="226"/>
      <c r="R27" s="221"/>
    </row>
    <row r="28" spans="1:18" s="222" customFormat="1" ht="23.1" customHeight="1">
      <c r="A28" s="59" t="s">
        <v>310</v>
      </c>
      <c r="B28" s="59" t="s">
        <v>313</v>
      </c>
      <c r="C28" s="211" t="s">
        <v>312</v>
      </c>
      <c r="D28" s="229">
        <v>50</v>
      </c>
      <c r="E28" s="228"/>
      <c r="F28" s="228"/>
      <c r="G28" s="336"/>
      <c r="H28" s="228"/>
      <c r="I28" s="228"/>
      <c r="J28" s="228"/>
      <c r="K28" s="228"/>
      <c r="L28" s="228"/>
      <c r="M28" s="211"/>
      <c r="O28" s="218"/>
      <c r="P28" s="220"/>
      <c r="Q28" s="226"/>
      <c r="R28" s="221"/>
    </row>
    <row r="29" spans="1:18" s="222" customFormat="1" ht="23.1" customHeight="1">
      <c r="A29" s="59" t="s">
        <v>36</v>
      </c>
      <c r="B29" s="59" t="s">
        <v>72</v>
      </c>
      <c r="C29" s="333" t="s">
        <v>37</v>
      </c>
      <c r="D29" s="229">
        <v>1.2E-2</v>
      </c>
      <c r="E29" s="228"/>
      <c r="F29" s="228"/>
      <c r="G29" s="336"/>
      <c r="H29" s="228"/>
      <c r="I29" s="228"/>
      <c r="J29" s="228"/>
      <c r="K29" s="228"/>
      <c r="L29" s="228"/>
      <c r="M29" s="211"/>
      <c r="O29" s="218"/>
      <c r="P29" s="220"/>
      <c r="Q29" s="226"/>
      <c r="R29" s="221"/>
    </row>
    <row r="30" spans="1:18" s="222" customFormat="1" ht="23.1" customHeight="1">
      <c r="A30" s="59" t="s">
        <v>32</v>
      </c>
      <c r="B30" s="59" t="s">
        <v>33</v>
      </c>
      <c r="C30" s="262" t="s">
        <v>26</v>
      </c>
      <c r="D30" s="263">
        <v>1</v>
      </c>
      <c r="E30" s="228"/>
      <c r="F30" s="228"/>
      <c r="G30" s="228"/>
      <c r="H30" s="228"/>
      <c r="I30" s="228"/>
      <c r="J30" s="228"/>
      <c r="K30" s="228"/>
      <c r="L30" s="228"/>
      <c r="M30" s="262"/>
      <c r="O30" s="218"/>
      <c r="P30" s="220"/>
      <c r="Q30" s="226"/>
      <c r="R30" s="221"/>
    </row>
    <row r="31" spans="1:18" s="222" customFormat="1" ht="23.1" customHeight="1">
      <c r="A31" s="59"/>
      <c r="B31" s="59"/>
      <c r="C31" s="262"/>
      <c r="D31" s="263"/>
      <c r="E31" s="228"/>
      <c r="F31" s="228"/>
      <c r="G31" s="228"/>
      <c r="H31" s="228"/>
      <c r="I31" s="228"/>
      <c r="J31" s="228"/>
      <c r="K31" s="228"/>
      <c r="L31" s="228"/>
      <c r="M31" s="262"/>
      <c r="O31" s="218"/>
      <c r="P31" s="220"/>
      <c r="Q31" s="226"/>
      <c r="R31" s="221"/>
    </row>
    <row r="32" spans="1:18" s="222" customFormat="1" ht="23.1" customHeight="1">
      <c r="A32" s="59"/>
      <c r="B32" s="59"/>
      <c r="C32" s="262"/>
      <c r="D32" s="263"/>
      <c r="E32" s="228"/>
      <c r="F32" s="228"/>
      <c r="G32" s="228"/>
      <c r="H32" s="228"/>
      <c r="I32" s="228"/>
      <c r="J32" s="228"/>
      <c r="K32" s="228"/>
      <c r="L32" s="228"/>
      <c r="M32" s="262"/>
      <c r="O32" s="218"/>
      <c r="P32" s="220"/>
      <c r="Q32" s="226"/>
      <c r="R32" s="221"/>
    </row>
    <row r="33" spans="1:18" s="222" customFormat="1" ht="23.1" customHeight="1">
      <c r="A33" s="59"/>
      <c r="B33" s="59"/>
      <c r="C33" s="262"/>
      <c r="D33" s="263"/>
      <c r="E33" s="228"/>
      <c r="F33" s="228"/>
      <c r="G33" s="228"/>
      <c r="H33" s="228"/>
      <c r="I33" s="228"/>
      <c r="J33" s="228"/>
      <c r="K33" s="228"/>
      <c r="L33" s="228"/>
      <c r="M33" s="262"/>
      <c r="O33" s="218"/>
      <c r="P33" s="220"/>
      <c r="Q33" s="226"/>
      <c r="R33" s="221"/>
    </row>
    <row r="34" spans="1:18" s="222" customFormat="1" ht="23.1" customHeight="1">
      <c r="A34" s="59"/>
      <c r="B34" s="59"/>
      <c r="C34" s="262"/>
      <c r="D34" s="263"/>
      <c r="E34" s="228"/>
      <c r="F34" s="228"/>
      <c r="G34" s="228"/>
      <c r="H34" s="228"/>
      <c r="I34" s="228"/>
      <c r="J34" s="228"/>
      <c r="K34" s="228"/>
      <c r="L34" s="228"/>
      <c r="M34" s="262"/>
      <c r="O34" s="218"/>
      <c r="P34" s="220"/>
      <c r="Q34" s="226"/>
      <c r="R34" s="221"/>
    </row>
    <row r="35" spans="1:18" s="222" customFormat="1" ht="23.1" customHeight="1">
      <c r="A35" s="59"/>
      <c r="B35" s="59"/>
      <c r="C35" s="262"/>
      <c r="D35" s="263"/>
      <c r="E35" s="228"/>
      <c r="F35" s="228"/>
      <c r="G35" s="228"/>
      <c r="H35" s="228"/>
      <c r="I35" s="228"/>
      <c r="J35" s="228"/>
      <c r="K35" s="228"/>
      <c r="L35" s="228"/>
      <c r="M35" s="262"/>
      <c r="O35" s="218"/>
      <c r="P35" s="220"/>
      <c r="Q35" s="226"/>
      <c r="R35" s="221"/>
    </row>
    <row r="36" spans="1:18" s="222" customFormat="1" ht="23.1" customHeight="1">
      <c r="A36" s="59"/>
      <c r="B36" s="59"/>
      <c r="C36" s="262"/>
      <c r="D36" s="263"/>
      <c r="E36" s="228"/>
      <c r="F36" s="228"/>
      <c r="G36" s="228"/>
      <c r="H36" s="228"/>
      <c r="I36" s="228"/>
      <c r="J36" s="228"/>
      <c r="K36" s="228"/>
      <c r="L36" s="228"/>
      <c r="M36" s="262"/>
      <c r="O36" s="218"/>
      <c r="P36" s="220"/>
      <c r="Q36" s="226"/>
      <c r="R36" s="221"/>
    </row>
    <row r="37" spans="1:18" s="222" customFormat="1" ht="23.1" customHeight="1">
      <c r="A37" s="59"/>
      <c r="B37" s="59"/>
      <c r="C37" s="262"/>
      <c r="D37" s="263"/>
      <c r="E37" s="228"/>
      <c r="F37" s="228"/>
      <c r="G37" s="228"/>
      <c r="H37" s="228"/>
      <c r="I37" s="228"/>
      <c r="J37" s="228"/>
      <c r="K37" s="228"/>
      <c r="L37" s="228"/>
      <c r="M37" s="262"/>
      <c r="O37" s="218"/>
      <c r="P37" s="220"/>
      <c r="Q37" s="226"/>
      <c r="R37" s="221"/>
    </row>
    <row r="38" spans="1:18" s="222" customFormat="1" ht="23.1" customHeight="1">
      <c r="A38" s="59"/>
      <c r="B38" s="59"/>
      <c r="C38" s="262"/>
      <c r="D38" s="263"/>
      <c r="E38" s="228"/>
      <c r="F38" s="228"/>
      <c r="G38" s="228"/>
      <c r="H38" s="228"/>
      <c r="I38" s="228"/>
      <c r="J38" s="228"/>
      <c r="K38" s="228"/>
      <c r="L38" s="228"/>
      <c r="M38" s="262"/>
      <c r="O38" s="218"/>
      <c r="P38" s="220"/>
      <c r="Q38" s="226"/>
      <c r="R38" s="221"/>
    </row>
    <row r="39" spans="1:18" s="222" customFormat="1" ht="23.1" customHeight="1">
      <c r="A39" s="59"/>
      <c r="B39" s="59"/>
      <c r="C39" s="262"/>
      <c r="D39" s="263"/>
      <c r="E39" s="228"/>
      <c r="F39" s="228"/>
      <c r="G39" s="228"/>
      <c r="H39" s="228"/>
      <c r="I39" s="228"/>
      <c r="J39" s="228"/>
      <c r="K39" s="228"/>
      <c r="L39" s="228"/>
      <c r="M39" s="262"/>
      <c r="O39" s="218"/>
      <c r="P39" s="220"/>
      <c r="Q39" s="226"/>
      <c r="R39" s="221"/>
    </row>
    <row r="40" spans="1:18" s="222" customFormat="1" ht="23.1" customHeight="1">
      <c r="A40" s="59"/>
      <c r="B40" s="59"/>
      <c r="C40" s="262"/>
      <c r="D40" s="263"/>
      <c r="E40" s="228"/>
      <c r="F40" s="228"/>
      <c r="G40" s="228"/>
      <c r="H40" s="228"/>
      <c r="I40" s="228"/>
      <c r="J40" s="228"/>
      <c r="K40" s="228"/>
      <c r="L40" s="228"/>
      <c r="M40" s="262"/>
      <c r="O40" s="218"/>
      <c r="P40" s="220"/>
      <c r="Q40" s="226"/>
      <c r="R40" s="221"/>
    </row>
    <row r="41" spans="1:18" ht="23.1" customHeight="1">
      <c r="A41" s="429" t="s">
        <v>27</v>
      </c>
      <c r="B41" s="429"/>
      <c r="E41" s="440"/>
      <c r="F41" s="440"/>
      <c r="G41" s="440"/>
      <c r="H41" s="440"/>
      <c r="I41" s="440"/>
      <c r="J41" s="440"/>
      <c r="K41" s="440"/>
      <c r="L41" s="440"/>
      <c r="O41" s="219"/>
      <c r="P41" s="220"/>
      <c r="Q41" s="218"/>
      <c r="R41" s="221"/>
    </row>
  </sheetData>
  <mergeCells count="21">
    <mergeCell ref="A41:B41"/>
    <mergeCell ref="E41:F41"/>
    <mergeCell ref="G41:H41"/>
    <mergeCell ref="I41:J41"/>
    <mergeCell ref="K41:L41"/>
    <mergeCell ref="I1:J1"/>
    <mergeCell ref="K1:L1"/>
    <mergeCell ref="M1:M2"/>
    <mergeCell ref="O1:P1"/>
    <mergeCell ref="Q1:R1"/>
    <mergeCell ref="G1:H1"/>
    <mergeCell ref="A1:A2"/>
    <mergeCell ref="B1:B2"/>
    <mergeCell ref="C1:C2"/>
    <mergeCell ref="D1:D2"/>
    <mergeCell ref="E1:F1"/>
    <mergeCell ref="A23:B23"/>
    <mergeCell ref="E23:F23"/>
    <mergeCell ref="G23:H23"/>
    <mergeCell ref="I23:J23"/>
    <mergeCell ref="K23:L23"/>
  </mergeCells>
  <phoneticPr fontId="7" type="noConversion"/>
  <printOptions gridLines="1"/>
  <pageMargins left="0.78740157480314965" right="0.31496062992125984" top="0.78740157480314965" bottom="0.59055118110236227" header="0.59055118110236227" footer="0.39370078740157483"/>
  <pageSetup paperSize="9" scale="89" orientation="landscape" r:id="rId1"/>
  <headerFooter alignWithMargins="0">
    <oddHeader>&amp;L[단위가격내역서]</oddHeader>
    <oddFooter>&amp;R&amp;P쪽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16</vt:i4>
      </vt:variant>
      <vt:variant>
        <vt:lpstr>이름이 지정된 범위</vt:lpstr>
      </vt:variant>
      <vt:variant>
        <vt:i4>30</vt:i4>
      </vt:variant>
    </vt:vector>
  </HeadingPairs>
  <TitlesOfParts>
    <vt:vector size="46" baseType="lpstr">
      <vt:lpstr>원가계산서 </vt:lpstr>
      <vt:lpstr>집계표</vt:lpstr>
      <vt:lpstr>1. 전력간선 및 동력설비공사</vt:lpstr>
      <vt:lpstr>2. 냉난방설비 공사</vt:lpstr>
      <vt:lpstr>3. 전열설비 공사</vt:lpstr>
      <vt:lpstr>4. 전등 설비공사</vt:lpstr>
      <vt:lpstr>5. 전열설비 공사(리모델링)</vt:lpstr>
      <vt:lpstr>6. 전등설비공사(리모델링)</vt:lpstr>
      <vt:lpstr>일위대가</vt:lpstr>
      <vt:lpstr>전기 단가비교표</vt:lpstr>
      <vt:lpstr>1. 전력간선 및 동력설비산출표</vt:lpstr>
      <vt:lpstr>2.냉난방설비 산출표</vt:lpstr>
      <vt:lpstr>3. 전열설비 산출표</vt:lpstr>
      <vt:lpstr>4. 전등설비 산출표</vt:lpstr>
      <vt:lpstr>5. 전열설비 산출표(리모델링)</vt:lpstr>
      <vt:lpstr>6. 전등설비 산출표(리모델링)</vt:lpstr>
      <vt:lpstr>'1. 전력간선 및 동력설비공사'!Print_Area</vt:lpstr>
      <vt:lpstr>'1. 전력간선 및 동력설비산출표'!Print_Area</vt:lpstr>
      <vt:lpstr>'2. 냉난방설비 공사'!Print_Area</vt:lpstr>
      <vt:lpstr>'2.냉난방설비 산출표'!Print_Area</vt:lpstr>
      <vt:lpstr>'3. 전열설비 공사'!Print_Area</vt:lpstr>
      <vt:lpstr>'3. 전열설비 산출표'!Print_Area</vt:lpstr>
      <vt:lpstr>'4. 전등 설비공사'!Print_Area</vt:lpstr>
      <vt:lpstr>'4. 전등설비 산출표'!Print_Area</vt:lpstr>
      <vt:lpstr>'5. 전열설비 공사(리모델링)'!Print_Area</vt:lpstr>
      <vt:lpstr>'5. 전열설비 산출표(리모델링)'!Print_Area</vt:lpstr>
      <vt:lpstr>'6. 전등설비 산출표(리모델링)'!Print_Area</vt:lpstr>
      <vt:lpstr>'6. 전등설비공사(리모델링)'!Print_Area</vt:lpstr>
      <vt:lpstr>'원가계산서 '!Print_Area</vt:lpstr>
      <vt:lpstr>일위대가!Print_Area</vt:lpstr>
      <vt:lpstr>'전기 단가비교표'!Print_Area</vt:lpstr>
      <vt:lpstr>집계표!Print_Area</vt:lpstr>
      <vt:lpstr>'1. 전력간선 및 동력설비공사'!Print_Titles</vt:lpstr>
      <vt:lpstr>'1. 전력간선 및 동력설비산출표'!Print_Titles</vt:lpstr>
      <vt:lpstr>'2. 냉난방설비 공사'!Print_Titles</vt:lpstr>
      <vt:lpstr>'2.냉난방설비 산출표'!Print_Titles</vt:lpstr>
      <vt:lpstr>'3. 전열설비 공사'!Print_Titles</vt:lpstr>
      <vt:lpstr>'3. 전열설비 산출표'!Print_Titles</vt:lpstr>
      <vt:lpstr>'4. 전등 설비공사'!Print_Titles</vt:lpstr>
      <vt:lpstr>'4. 전등설비 산출표'!Print_Titles</vt:lpstr>
      <vt:lpstr>'5. 전열설비 공사(리모델링)'!Print_Titles</vt:lpstr>
      <vt:lpstr>'5. 전열설비 산출표(리모델링)'!Print_Titles</vt:lpstr>
      <vt:lpstr>'6. 전등설비 산출표(리모델링)'!Print_Titles</vt:lpstr>
      <vt:lpstr>'6. 전등설비공사(리모델링)'!Print_Titles</vt:lpstr>
      <vt:lpstr>일위대가!Print_Titles</vt:lpstr>
      <vt:lpstr>'전기 단가비교표'!Print_Titles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2019-07-08T11:20:03Z</dcterms:created>
  <dcterms:modified xsi:type="dcterms:W3CDTF">2021-01-15T02:15:19Z</dcterms:modified>
</cp:coreProperties>
</file>